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فروردین 1401\دی\"/>
    </mc:Choice>
  </mc:AlternateContent>
  <xr:revisionPtr revIDLastSave="0" documentId="13_ncr:1_{9D652291-25F5-4EBE-9E58-55183CE4709B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2" hidden="1">سهام!$D$8:$AB$22</definedName>
    <definedName name="_xlnm.Print_Area" localSheetId="4">'اوراق مشارکت'!$A$1:$AM$29</definedName>
    <definedName name="_xlnm.Print_Area" localSheetId="7">'تعدیل قیمت'!$A$1:$P$22</definedName>
    <definedName name="_xlnm.Print_Area" localSheetId="8">'جمع درآمدها'!$A$1:$I$18</definedName>
    <definedName name="_xlnm.Print_Area" localSheetId="15">'درآمد سپرده بانکی'!$A$1:$M$24</definedName>
    <definedName name="_xlnm.Print_Area" localSheetId="11">'درآمد سود سهام'!$A$1:$V$13</definedName>
    <definedName name="_xlnm.Print_Area" localSheetId="12">'درآمد ناشی از تغییر قیمت اوراق'!$A$1:$S$26</definedName>
    <definedName name="_xlnm.Print_Area" localSheetId="13">'درآمد ناشی از فروش'!$A$1:$S$17</definedName>
    <definedName name="_xlnm.Print_Area" localSheetId="16">'سایر درآمدها'!$A$1:$G$17</definedName>
    <definedName name="_xlnm.Print_Area" localSheetId="6">سپرده!$A$1:$U$27</definedName>
    <definedName name="_xlnm.Print_Area" localSheetId="1">'سرمایه گذاری ها'!$A$1:$R$22</definedName>
    <definedName name="_xlnm.Print_Area" localSheetId="14">'سرمایه‌گذاری در اوراق بهادار'!$A$1:$T$18</definedName>
    <definedName name="_xlnm.Print_Area" localSheetId="10">'سرمایه‌گذاری در سهام'!$A$1:$W$22</definedName>
    <definedName name="_xlnm.Print_Area" localSheetId="9">'سود اوراق بهادار و سپرده بانکی'!$A$1:$V$24</definedName>
    <definedName name="_xlnm.Print_Area" localSheetId="2">سهام!$A$1:$AC$24</definedName>
    <definedName name="_xlnm.Print_Area" localSheetId="0">'صفحه اول'!$A$1:$M$54</definedName>
    <definedName name="_xlnm.Print_Area" localSheetId="5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1" l="1"/>
  <c r="K13" i="16" l="1"/>
  <c r="D10" i="15"/>
  <c r="R15" i="9"/>
  <c r="R16" i="9"/>
  <c r="R17" i="9"/>
  <c r="R18" i="9"/>
  <c r="R19" i="9"/>
  <c r="R21" i="9"/>
  <c r="N15" i="9"/>
  <c r="N16" i="9"/>
  <c r="N17" i="9"/>
  <c r="N18" i="9"/>
  <c r="N19" i="9"/>
  <c r="N21" i="9"/>
  <c r="J15" i="9"/>
  <c r="J16" i="9"/>
  <c r="J17" i="9"/>
  <c r="J18" i="9"/>
  <c r="J19" i="9"/>
  <c r="J21" i="9"/>
  <c r="AF19" i="3"/>
  <c r="AF18" i="3"/>
  <c r="AF17" i="3"/>
  <c r="AJ17" i="3" s="1"/>
  <c r="AF16" i="3"/>
  <c r="AJ16" i="3" s="1"/>
  <c r="AF15" i="3"/>
  <c r="AJ15" i="3" s="1"/>
  <c r="AF14" i="3"/>
  <c r="AJ14" i="3" s="1"/>
  <c r="P15" i="11"/>
  <c r="P16" i="11"/>
  <c r="J15" i="11"/>
  <c r="J16" i="11"/>
  <c r="T15" i="11"/>
  <c r="T16" i="11"/>
  <c r="F17" i="11"/>
  <c r="F19" i="11"/>
  <c r="F13" i="11"/>
  <c r="F14" i="11"/>
  <c r="F18" i="11"/>
  <c r="F11" i="11"/>
  <c r="F12" i="11"/>
  <c r="F10" i="11"/>
  <c r="AJ19" i="3"/>
  <c r="AJ18" i="3"/>
  <c r="G12" i="16"/>
  <c r="J22" i="13"/>
  <c r="F22" i="13"/>
  <c r="D11" i="15" s="1"/>
  <c r="E16" i="12"/>
  <c r="S16" i="12"/>
  <c r="Q16" i="12"/>
  <c r="O16" i="12"/>
  <c r="M16" i="12"/>
  <c r="K16" i="12"/>
  <c r="I16" i="12"/>
  <c r="G16" i="12"/>
  <c r="R20" i="11"/>
  <c r="H20" i="11"/>
  <c r="R15" i="10"/>
  <c r="U21" i="7"/>
  <c r="S21" i="7"/>
  <c r="Q21" i="7"/>
  <c r="O21" i="7"/>
  <c r="K21" i="7"/>
  <c r="M21" i="7"/>
  <c r="M11" i="4"/>
  <c r="E11" i="4"/>
  <c r="R25" i="6"/>
  <c r="P25" i="6"/>
  <c r="N25" i="6"/>
  <c r="L25" i="6"/>
  <c r="AH22" i="3"/>
  <c r="AD22" i="3"/>
  <c r="AB22" i="3"/>
  <c r="Z22" i="3"/>
  <c r="T22" i="3"/>
  <c r="R22" i="3"/>
  <c r="P22" i="3"/>
  <c r="X22" i="1"/>
  <c r="T22" i="1"/>
  <c r="R22" i="1"/>
  <c r="N22" i="1"/>
  <c r="I14" i="16" s="1"/>
  <c r="L22" i="1"/>
  <c r="J22" i="1"/>
  <c r="H22" i="1"/>
  <c r="F22" i="1"/>
  <c r="H11" i="4"/>
  <c r="J11" i="4"/>
  <c r="L11" i="4"/>
  <c r="F10" i="9" l="1"/>
  <c r="F14" i="9"/>
  <c r="F11" i="9"/>
  <c r="F20" i="9"/>
  <c r="F12" i="9"/>
  <c r="F22" i="9"/>
  <c r="F13" i="9"/>
  <c r="F23" i="9"/>
  <c r="P13" i="11"/>
  <c r="T13" i="11" s="1"/>
  <c r="J13" i="11"/>
  <c r="P14" i="11"/>
  <c r="T14" i="11" s="1"/>
  <c r="J14" i="11"/>
  <c r="J11" i="11"/>
  <c r="P11" i="11"/>
  <c r="T11" i="11" s="1"/>
  <c r="J19" i="11"/>
  <c r="P19" i="11"/>
  <c r="T19" i="11" s="1"/>
  <c r="P12" i="11"/>
  <c r="T12" i="11" s="1"/>
  <c r="J12" i="11"/>
  <c r="J10" i="11"/>
  <c r="P10" i="11"/>
  <c r="T10" i="11" s="1"/>
  <c r="J18" i="11"/>
  <c r="P18" i="11"/>
  <c r="T18" i="11" s="1"/>
  <c r="J17" i="11"/>
  <c r="P17" i="11"/>
  <c r="T17" i="11" s="1"/>
  <c r="F20" i="11"/>
  <c r="V22" i="1"/>
  <c r="AJ22" i="3"/>
  <c r="Z22" i="1"/>
  <c r="F13" i="14"/>
  <c r="P15" i="10"/>
  <c r="D15" i="10"/>
  <c r="F15" i="10"/>
  <c r="H15" i="10"/>
  <c r="J15" i="10"/>
  <c r="L15" i="10"/>
  <c r="N15" i="10"/>
  <c r="G11" i="8"/>
  <c r="I11" i="8"/>
  <c r="Q11" i="8"/>
  <c r="S11" i="8"/>
  <c r="U11" i="8"/>
  <c r="D20" i="11"/>
  <c r="N20" i="11"/>
  <c r="L20" i="11"/>
  <c r="G15" i="16"/>
  <c r="E15" i="16"/>
  <c r="O14" i="16" l="1"/>
  <c r="J20" i="11"/>
  <c r="D9" i="15" s="1"/>
  <c r="D13" i="15" s="1"/>
  <c r="J20" i="9"/>
  <c r="R20" i="9" s="1"/>
  <c r="N20" i="9"/>
  <c r="J13" i="9"/>
  <c r="R13" i="9" s="1"/>
  <c r="N13" i="9"/>
  <c r="J11" i="9"/>
  <c r="R11" i="9" s="1"/>
  <c r="N11" i="9"/>
  <c r="J22" i="9"/>
  <c r="R22" i="9" s="1"/>
  <c r="N22" i="9"/>
  <c r="J14" i="9"/>
  <c r="R14" i="9" s="1"/>
  <c r="N14" i="9"/>
  <c r="J23" i="9"/>
  <c r="R23" i="9" s="1"/>
  <c r="N23" i="9"/>
  <c r="J12" i="9"/>
  <c r="R12" i="9" s="1"/>
  <c r="N12" i="9"/>
  <c r="J10" i="9"/>
  <c r="R10" i="9" s="1"/>
  <c r="N10" i="9"/>
  <c r="V17" i="11"/>
  <c r="P20" i="11"/>
  <c r="T20" i="11"/>
  <c r="P24" i="9"/>
  <c r="L24" i="9"/>
  <c r="H24" i="9"/>
  <c r="F24" i="9"/>
  <c r="D24" i="9"/>
  <c r="E13" i="16"/>
  <c r="G13" i="16" s="1"/>
  <c r="I13" i="16"/>
  <c r="AD15" i="5"/>
  <c r="O15" i="16" s="1"/>
  <c r="AB15" i="5"/>
  <c r="M15" i="16" s="1"/>
  <c r="Z15" i="5"/>
  <c r="X15" i="5"/>
  <c r="K15" i="16" s="1"/>
  <c r="V15" i="5"/>
  <c r="I15" i="16"/>
  <c r="P15" i="5"/>
  <c r="N15" i="5"/>
  <c r="L15" i="5"/>
  <c r="O12" i="16"/>
  <c r="M12" i="16"/>
  <c r="K12" i="16"/>
  <c r="X22" i="3"/>
  <c r="I12" i="16" s="1"/>
  <c r="V22" i="3"/>
  <c r="E12" i="16"/>
  <c r="D13" i="14"/>
  <c r="O11" i="8"/>
  <c r="M11" i="8"/>
  <c r="K11" i="8"/>
  <c r="P18" i="16"/>
  <c r="N18" i="16"/>
  <c r="L18" i="16"/>
  <c r="J18" i="16"/>
  <c r="H18" i="16"/>
  <c r="F18" i="16"/>
  <c r="D18" i="16"/>
  <c r="G14" i="16"/>
  <c r="K22" i="1"/>
  <c r="M22" i="1"/>
  <c r="O22" i="1"/>
  <c r="P22" i="1"/>
  <c r="Q22" i="1"/>
  <c r="K14" i="16"/>
  <c r="S22" i="1"/>
  <c r="U22" i="1"/>
  <c r="W22" i="1"/>
  <c r="M14" i="16"/>
  <c r="Y22" i="1"/>
  <c r="AA22" i="1"/>
  <c r="G22" i="1"/>
  <c r="E14" i="16"/>
  <c r="I22" i="1"/>
  <c r="J24" i="9" l="1"/>
  <c r="N24" i="9"/>
  <c r="R24" i="9"/>
  <c r="F9" i="15"/>
  <c r="V19" i="11"/>
  <c r="V11" i="11"/>
  <c r="F11" i="15"/>
  <c r="V13" i="11"/>
  <c r="V12" i="11"/>
  <c r="V14" i="11"/>
  <c r="F10" i="15"/>
  <c r="F13" i="15" s="1"/>
  <c r="V16" i="11"/>
  <c r="V18" i="11"/>
  <c r="V15" i="11"/>
  <c r="O18" i="16"/>
  <c r="H10" i="15" s="1"/>
  <c r="M13" i="16"/>
  <c r="G18" i="16"/>
  <c r="E18" i="16"/>
  <c r="K18" i="16"/>
  <c r="I18" i="16"/>
  <c r="V20" i="11" l="1"/>
  <c r="AL20" i="3"/>
  <c r="T16" i="6"/>
  <c r="AL19" i="3"/>
  <c r="T13" i="6"/>
  <c r="AL16" i="3"/>
  <c r="AL18" i="3"/>
  <c r="T12" i="6"/>
  <c r="AL14" i="3"/>
  <c r="T24" i="6"/>
  <c r="H9" i="15"/>
  <c r="T21" i="6"/>
  <c r="T23" i="6"/>
  <c r="H11" i="15"/>
  <c r="T15" i="6"/>
  <c r="AL15" i="3"/>
  <c r="T10" i="6"/>
  <c r="T11" i="6"/>
  <c r="T20" i="6"/>
  <c r="T17" i="6"/>
  <c r="T19" i="6"/>
  <c r="T22" i="6"/>
  <c r="AF13" i="5"/>
  <c r="AL13" i="3"/>
  <c r="T18" i="6"/>
  <c r="AL17" i="3"/>
  <c r="T14" i="6"/>
  <c r="O13" i="16"/>
  <c r="Q16" i="16" s="1"/>
  <c r="M18" i="16"/>
  <c r="H13" i="15" l="1"/>
  <c r="T25" i="6"/>
  <c r="AB22" i="1"/>
  <c r="AL22" i="3"/>
  <c r="AF15" i="5"/>
  <c r="Q14" i="16"/>
  <c r="Q15" i="16"/>
  <c r="Q12" i="16"/>
  <c r="Q13" i="16"/>
  <c r="Q18" i="16" l="1"/>
</calcChain>
</file>

<file path=xl/sharedStrings.xml><?xml version="1.0" encoding="utf-8"?>
<sst xmlns="http://schemas.openxmlformats.org/spreadsheetml/2006/main" count="759" uniqueCount="188">
  <si>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</si>
  <si>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</si>
  <si>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</si>
  <si>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</si>
  <si>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</si>
  <si>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</si>
  <si>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</si>
  <si>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</si>
  <si>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</si>
  <si>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</si>
  <si>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</si>
  <si>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</si>
  <si>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</si>
  <si>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</si>
  <si>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ریل پرداز نو آفرین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</si>
  <si>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</si>
  <si>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</si>
  <si>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</si>
  <si>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</si>
  <si>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</si>
  <si>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</si>
  <si>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</si>
  <si>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</si>
  <si>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</si>
  <si>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</si>
  <si>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</si>
  <si>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</si>
  <si>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</si>
  <si>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</si>
  <si>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</si>
  <si>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</si>
  <si>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</si>
  <si>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</si>
  <si>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</si>
  <si>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</si>
  <si>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</si>
  <si>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</si>
  <si>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</si>
  <si>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</si>
  <si>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</si>
  <si>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</si>
  <si>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</si>
  <si>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</si>
  <si>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</si>
  <si>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</si>
  <si>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</si>
  <si>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</si>
  <si>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</si>
  <si>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</si>
  <si>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</si>
  <si>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</si>
  <si>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</si>
  <si>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</si>
  <si>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</si>
  <si>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</si>
  <si>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</si>
  <si>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</si>
  <si>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</si>
  <si>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</si>
  <si>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</si>
  <si>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</si>
  <si>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</si>
  <si>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</si>
  <si>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</si>
  <si>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</si>
  <si>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</si>
  <si>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</si>
  <si>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</si>
  <si>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</si>
  <si>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</si>
  <si>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</si>
  <si>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</si>
  <si>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</si>
  <si>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</si>
  <si>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</si>
  <si>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</si>
  <si>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</si>
  <si>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</si>
  <si>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</si>
  <si>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</si>
  <si>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</si>
  <si>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</si>
  <si>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</si>
  <si>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</si>
  <si>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</si>
  <si>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</si>
  <si>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</si>
  <si>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</si>
  <si>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</si>
  <si>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</si>
  <si>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</si>
  <si>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</si>
  <si>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</si>
  <si>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</si>
  <si>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</si>
  <si>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</si>
  <si>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</si>
  <si>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</si>
  <si>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</si>
  <si>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</si>
  <si>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</si>
  <si>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</si>
  <si>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</si>
  <si>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</si>
  <si>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</si>
  <si>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</si>
  <si>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</si>
  <si>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</si>
  <si>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</si>
  <si>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</si>
  <si>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</si>
  <si>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</si>
  <si>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</si>
  <si>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</si>
  <si>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</si>
  <si>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</si>
  <si>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</si>
  <si>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</si>
  <si>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</si>
  <si>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</si>
  <si>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</si>
  <si>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</si>
  <si>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</si>
  <si>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</si>
  <si>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</si>
  <si>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</si>
  <si>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</si>
  <si>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</si>
  <si>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</si>
  <si>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</si>
  <si>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</si>
  <si>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</si>
  <si>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</si>
  <si>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</si>
  <si>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</si>
  <si>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</si>
  <si>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</si>
  <si>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</si>
  <si>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</si>
  <si>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</si>
  <si>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</si>
  <si>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</si>
  <si>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</si>
  <si>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بانک ایران زمین انقلاب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</si>
  <si>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</si>
  <si>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</si>
  <si>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</si>
  <si>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</si>
  <si>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</si>
  <si>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</si>
  <si>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</si>
  <si>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</si>
  <si>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</si>
  <si>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</si>
  <si>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</si>
  <si>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</si>
  <si>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</si>
  <si>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</si>
  <si>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</si>
  <si>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</si>
  <si>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</si>
  <si>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</si>
  <si>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</si>
  <si>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</si>
  <si>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 xml:space="preserve">بانک ایران زمین انقلاب </t>
  </si>
  <si>
    <t>114-912-1396301-2</t>
  </si>
  <si>
    <t>1400/10/25</t>
  </si>
  <si>
    <t>سیمرغ</t>
  </si>
  <si>
    <t>قنداصفهان‌</t>
  </si>
  <si>
    <t>1403/10/24</t>
  </si>
  <si>
    <t>اسنادخزانه-م2بودجه00-031024</t>
  </si>
  <si>
    <t>اسنادخزانه-م8بودجه00-030919</t>
  </si>
  <si>
    <t>1400/06/16</t>
  </si>
  <si>
    <t>1403/09/19</t>
  </si>
  <si>
    <t>1400/12/29</t>
  </si>
  <si>
    <t>اسنادخزانه-م16بودجه98-010503</t>
  </si>
  <si>
    <t>1398/09/24</t>
  </si>
  <si>
    <t>1401/05/03</t>
  </si>
  <si>
    <t>اسنادخزانه-م17بودجه99-010226</t>
  </si>
  <si>
    <t>1400/01/14</t>
  </si>
  <si>
    <t>1401/02/26</t>
  </si>
  <si>
    <t>DecisionCompany</t>
  </si>
  <si>
    <t>برای ماه منتهی به1401/01/31</t>
  </si>
  <si>
    <t>1401/01/31</t>
  </si>
  <si>
    <t>114-912-1396301-3</t>
  </si>
  <si>
    <t>1401/01/09</t>
  </si>
  <si>
    <t>0403214639000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</si>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</sst>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1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1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5" fontId="1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 wrapText="1" readingOrder="1"/>
    </xf>
    <xf numFmtId="10" fontId="12" fillId="0" borderId="0" xfId="1" applyNumberFormat="1" applyFont="1" applyBorder="1" applyAlignment="1">
      <alignment horizontal="center" vertical="center"/>
    </xf>
    <xf numFmtId="9" fontId="9" fillId="0" borderId="4" xfId="2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164" fontId="18" fillId="0" borderId="0" xfId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12</xdr:col>
      <xdr:colOff>457201</xdr:colOff>
      <xdr:row>49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FB12A-A0A3-4453-95E2-943387A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979913999" y="38100"/>
          <a:ext cx="7772401" cy="939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76EB-2EC2-4B53-9776-B3C88AC95A5F}">
  <sheetPr>
    <pageSetUpPr fitToPage="1"/>
  </sheetPr>
  <dimension ref="A1"/>
  <sheetViews>
    <sheetView rightToLeft="1" tabSelected="1" view="pageBreakPreview" zoomScaleNormal="100" zoomScaleSheetLayoutView="100" workbookViewId="0">
      <selection activeCell="X26" sqref="X26"/>
    </sheetView>
  </sheetViews>
  <sheetFormatPr defaultRowHeight="15" x14ac:dyDescent="0.25"/>
  <sheetData/>
  <printOptions horizontalCentered="1" verticalCentered="1"/>
  <pageMargins left="0.7" right="0.7" top="0.75" bottom="0.75" header="0.3" footer="0.3"/>
  <pageSetup paperSize="5" scale="64" orientation="landscape" r:id="rId1"/>
  <colBreaks count="1" manualBreakCount="1">
    <brk id="13" max="5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AC24"/>
  <sheetViews>
    <sheetView rightToLeft="1" view="pageBreakPreview" topLeftCell="A7" zoomScaleNormal="100" zoomScaleSheetLayoutView="100" workbookViewId="0">
      <selection activeCell="Q13" sqref="O13:Q13"/>
    </sheetView>
  </sheetViews>
  <sheetFormatPr defaultRowHeight="21.75" customHeight="1" x14ac:dyDescent="0.25"/>
  <cols>
    <col min="1" max="1" width="2.7109375" style="27" customWidth="1"/>
    <col min="2" max="2" width="6.85546875" style="27" customWidth="1"/>
    <col min="3" max="3" width="53.85546875" style="27" customWidth="1"/>
    <col min="4" max="4" width="1" style="27" customWidth="1"/>
    <col min="5" max="5" width="14.85546875" style="27" bestFit="1" customWidth="1"/>
    <col min="6" max="6" width="1" style="27" customWidth="1"/>
    <col min="7" max="7" width="11.7109375" style="27" customWidth="1"/>
    <col min="8" max="8" width="1" style="27" customWidth="1"/>
    <col min="9" max="9" width="6" style="27" bestFit="1" customWidth="1"/>
    <col min="10" max="10" width="1" style="27" customWidth="1"/>
    <col min="11" max="11" width="16.28515625" style="27" bestFit="1" customWidth="1"/>
    <col min="12" max="12" width="1" style="27" customWidth="1"/>
    <col min="13" max="13" width="12.42578125" style="27" bestFit="1" customWidth="1"/>
    <col min="14" max="14" width="1" style="27" customWidth="1"/>
    <col min="15" max="15" width="16.28515625" style="27" bestFit="1" customWidth="1"/>
    <col min="16" max="16" width="1" style="27" customWidth="1"/>
    <col min="17" max="17" width="17.5703125" style="27" bestFit="1" customWidth="1"/>
    <col min="18" max="18" width="1" style="27" customWidth="1"/>
    <col min="19" max="19" width="12" style="27" bestFit="1" customWidth="1"/>
    <col min="20" max="20" width="1" style="27" customWidth="1"/>
    <col min="21" max="21" width="17.5703125" style="27" bestFit="1" customWidth="1"/>
    <col min="22" max="22" width="1" style="27" customWidth="1"/>
    <col min="23" max="23" width="9.140625" style="27" customWidth="1"/>
    <col min="24" max="16384" width="9.140625" style="27"/>
  </cols>
  <sheetData>
    <row r="2" spans="3:29" ht="27" customHeight="1" x14ac:dyDescent="0.25">
      <c r="C2" s="163" t="s">
        <v>108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3:29" ht="27" customHeight="1" x14ac:dyDescent="0.25">
      <c r="C3" s="163" t="s">
        <v>53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3:29" ht="27" customHeight="1" x14ac:dyDescent="0.25">
      <c r="C4" s="163" t="s">
        <v>182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3:29" s="28" customFormat="1" ht="21.75" customHeight="1" x14ac:dyDescent="0.25"/>
    <row r="6" spans="3:29" s="2" customFormat="1" ht="21.75" customHeight="1" x14ac:dyDescent="0.55000000000000004">
      <c r="C6" s="11" t="s">
        <v>155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2" customFormat="1" ht="21.75" customHeight="1" x14ac:dyDescent="0.55000000000000004">
      <c r="C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3:29" s="28" customFormat="1" ht="21.75" customHeight="1" x14ac:dyDescent="0.25">
      <c r="C8" s="166" t="s">
        <v>54</v>
      </c>
      <c r="D8" s="166" t="s">
        <v>54</v>
      </c>
      <c r="E8" s="166" t="s">
        <v>54</v>
      </c>
      <c r="F8" s="166" t="s">
        <v>54</v>
      </c>
      <c r="G8" s="166" t="s">
        <v>54</v>
      </c>
      <c r="H8" s="166" t="s">
        <v>54</v>
      </c>
      <c r="I8" s="166" t="s">
        <v>54</v>
      </c>
      <c r="K8" s="166" t="s">
        <v>55</v>
      </c>
      <c r="L8" s="166" t="s">
        <v>55</v>
      </c>
      <c r="M8" s="166" t="s">
        <v>55</v>
      </c>
      <c r="N8" s="166" t="s">
        <v>55</v>
      </c>
      <c r="O8" s="166" t="s">
        <v>55</v>
      </c>
      <c r="Q8" s="166" t="s">
        <v>56</v>
      </c>
      <c r="R8" s="166" t="s">
        <v>56</v>
      </c>
      <c r="S8" s="166" t="s">
        <v>56</v>
      </c>
      <c r="T8" s="166" t="s">
        <v>56</v>
      </c>
      <c r="U8" s="166" t="s">
        <v>56</v>
      </c>
    </row>
    <row r="9" spans="3:29" s="30" customFormat="1" ht="58.5" customHeight="1" x14ac:dyDescent="0.25">
      <c r="C9" s="165" t="s">
        <v>57</v>
      </c>
      <c r="D9" s="31"/>
      <c r="E9" s="165" t="s">
        <v>58</v>
      </c>
      <c r="F9" s="31"/>
      <c r="G9" s="165" t="s">
        <v>28</v>
      </c>
      <c r="H9" s="31"/>
      <c r="I9" s="165" t="s">
        <v>29</v>
      </c>
      <c r="K9" s="165" t="s">
        <v>59</v>
      </c>
      <c r="L9" s="31"/>
      <c r="M9" s="165" t="s">
        <v>60</v>
      </c>
      <c r="N9" s="31"/>
      <c r="O9" s="165" t="s">
        <v>61</v>
      </c>
      <c r="Q9" s="165" t="s">
        <v>59</v>
      </c>
      <c r="R9" s="31"/>
      <c r="S9" s="165" t="s">
        <v>60</v>
      </c>
      <c r="T9" s="31"/>
      <c r="U9" s="165" t="s">
        <v>61</v>
      </c>
    </row>
    <row r="10" spans="3:29" s="28" customFormat="1" ht="21.75" customHeight="1" x14ac:dyDescent="0.25">
      <c r="C10" s="109" t="s">
        <v>116</v>
      </c>
      <c r="E10" s="29" t="s">
        <v>62</v>
      </c>
      <c r="G10" s="28" t="s">
        <v>118</v>
      </c>
      <c r="I10" s="29">
        <v>18</v>
      </c>
      <c r="K10" s="82">
        <v>858409812</v>
      </c>
      <c r="L10" s="83"/>
      <c r="M10" s="82" t="s">
        <v>62</v>
      </c>
      <c r="N10" s="83"/>
      <c r="O10" s="82">
        <v>858409812</v>
      </c>
      <c r="P10" s="83"/>
      <c r="Q10" s="82">
        <v>858409812</v>
      </c>
      <c r="R10" s="83"/>
      <c r="S10" s="82" t="s">
        <v>62</v>
      </c>
      <c r="T10" s="83"/>
      <c r="U10" s="82">
        <v>858409812</v>
      </c>
    </row>
    <row r="11" spans="3:29" s="28" customFormat="1" ht="21.75" customHeight="1" x14ac:dyDescent="0.25">
      <c r="C11" s="109" t="s">
        <v>122</v>
      </c>
      <c r="E11" s="29">
        <v>21</v>
      </c>
      <c r="G11" s="28" t="s">
        <v>62</v>
      </c>
      <c r="I11" s="29">
        <v>18</v>
      </c>
      <c r="K11" s="82">
        <v>397446574</v>
      </c>
      <c r="L11" s="83"/>
      <c r="M11" s="82">
        <v>1428487</v>
      </c>
      <c r="N11" s="83"/>
      <c r="O11" s="82">
        <v>396018087</v>
      </c>
      <c r="P11" s="83"/>
      <c r="Q11" s="82">
        <v>397446574</v>
      </c>
      <c r="R11" s="83"/>
      <c r="S11" s="82">
        <v>1428487</v>
      </c>
      <c r="T11" s="83"/>
      <c r="U11" s="82">
        <v>396018087</v>
      </c>
    </row>
    <row r="12" spans="3:29" s="28" customFormat="1" ht="21.75" customHeight="1" x14ac:dyDescent="0.25">
      <c r="C12" s="109" t="s">
        <v>164</v>
      </c>
      <c r="E12" s="29">
        <v>25</v>
      </c>
      <c r="G12" s="28" t="s">
        <v>62</v>
      </c>
      <c r="I12" s="29">
        <v>18</v>
      </c>
      <c r="K12" s="82">
        <v>385013699</v>
      </c>
      <c r="L12" s="83"/>
      <c r="M12" s="82">
        <v>846831</v>
      </c>
      <c r="N12" s="83"/>
      <c r="O12" s="82">
        <v>384166868</v>
      </c>
      <c r="P12" s="83"/>
      <c r="Q12" s="82">
        <v>385013699</v>
      </c>
      <c r="R12" s="83"/>
      <c r="S12" s="82">
        <v>846831</v>
      </c>
      <c r="T12" s="83"/>
      <c r="U12" s="82">
        <v>384166868</v>
      </c>
    </row>
    <row r="13" spans="3:29" s="28" customFormat="1" ht="21.75" customHeight="1" x14ac:dyDescent="0.25">
      <c r="C13" s="109" t="s">
        <v>122</v>
      </c>
      <c r="E13" s="29">
        <v>9</v>
      </c>
      <c r="G13" s="28" t="s">
        <v>62</v>
      </c>
      <c r="I13" s="29">
        <v>18</v>
      </c>
      <c r="K13" s="82">
        <v>48387944</v>
      </c>
      <c r="L13" s="83"/>
      <c r="M13" s="82">
        <v>213814</v>
      </c>
      <c r="N13" s="83"/>
      <c r="O13" s="82">
        <v>48174130</v>
      </c>
      <c r="P13" s="83"/>
      <c r="Q13" s="82">
        <v>48387944</v>
      </c>
      <c r="R13" s="83"/>
      <c r="S13" s="82">
        <v>213814</v>
      </c>
      <c r="T13" s="83"/>
      <c r="U13" s="82">
        <v>48174130</v>
      </c>
    </row>
    <row r="14" spans="3:29" s="28" customFormat="1" ht="21.75" customHeight="1" x14ac:dyDescent="0.25">
      <c r="C14" s="109" t="s">
        <v>143</v>
      </c>
      <c r="E14" s="29">
        <v>9</v>
      </c>
      <c r="G14" s="28" t="s">
        <v>62</v>
      </c>
      <c r="I14" s="29">
        <v>18</v>
      </c>
      <c r="K14" s="82">
        <v>43397244</v>
      </c>
      <c r="L14" s="83"/>
      <c r="M14" s="82">
        <v>191761</v>
      </c>
      <c r="N14" s="83"/>
      <c r="O14" s="82">
        <v>43205483</v>
      </c>
      <c r="P14" s="83"/>
      <c r="Q14" s="82">
        <v>43397244</v>
      </c>
      <c r="R14" s="83"/>
      <c r="S14" s="82">
        <v>191761</v>
      </c>
      <c r="T14" s="83"/>
      <c r="U14" s="82">
        <v>43205483</v>
      </c>
    </row>
    <row r="15" spans="3:29" s="28" customFormat="1" ht="21.75" customHeight="1" x14ac:dyDescent="0.25">
      <c r="C15" s="109" t="s">
        <v>144</v>
      </c>
      <c r="E15" s="29">
        <v>16</v>
      </c>
      <c r="G15" s="28" t="s">
        <v>62</v>
      </c>
      <c r="I15" s="29">
        <v>0</v>
      </c>
      <c r="K15" s="82">
        <v>59472</v>
      </c>
      <c r="L15" s="83"/>
      <c r="M15" s="82">
        <v>0</v>
      </c>
      <c r="N15" s="83"/>
      <c r="O15" s="82">
        <v>59472</v>
      </c>
      <c r="P15" s="83"/>
      <c r="Q15" s="82">
        <v>59472</v>
      </c>
      <c r="R15" s="83"/>
      <c r="S15" s="82">
        <v>0</v>
      </c>
      <c r="T15" s="83"/>
      <c r="U15" s="82">
        <v>59472</v>
      </c>
    </row>
    <row r="16" spans="3:29" s="28" customFormat="1" ht="21.75" customHeight="1" x14ac:dyDescent="0.25">
      <c r="C16" s="109" t="s">
        <v>140</v>
      </c>
      <c r="E16" s="29">
        <v>24</v>
      </c>
      <c r="G16" s="28" t="s">
        <v>62</v>
      </c>
      <c r="I16" s="29">
        <v>0</v>
      </c>
      <c r="K16" s="82">
        <v>27319</v>
      </c>
      <c r="L16" s="83"/>
      <c r="M16" s="82">
        <v>0</v>
      </c>
      <c r="N16" s="83"/>
      <c r="O16" s="82">
        <v>27319</v>
      </c>
      <c r="P16" s="83"/>
      <c r="Q16" s="82">
        <v>27319</v>
      </c>
      <c r="R16" s="83"/>
      <c r="S16" s="82">
        <v>0</v>
      </c>
      <c r="T16" s="83"/>
      <c r="U16" s="82">
        <v>27319</v>
      </c>
    </row>
    <row r="17" spans="3:21" s="28" customFormat="1" ht="21.75" customHeight="1" x14ac:dyDescent="0.25">
      <c r="C17" s="109" t="s">
        <v>122</v>
      </c>
      <c r="E17" s="29">
        <v>19</v>
      </c>
      <c r="G17" s="28" t="s">
        <v>62</v>
      </c>
      <c r="I17" s="29">
        <v>18</v>
      </c>
      <c r="K17" s="82">
        <v>15287</v>
      </c>
      <c r="L17" s="83"/>
      <c r="M17" s="82">
        <v>59</v>
      </c>
      <c r="N17" s="83"/>
      <c r="O17" s="82">
        <v>15228</v>
      </c>
      <c r="P17" s="83"/>
      <c r="Q17" s="82">
        <v>15287</v>
      </c>
      <c r="R17" s="83"/>
      <c r="S17" s="82">
        <v>59</v>
      </c>
      <c r="T17" s="83"/>
      <c r="U17" s="82">
        <v>15228</v>
      </c>
    </row>
    <row r="18" spans="3:21" s="28" customFormat="1" ht="21.75" customHeight="1" x14ac:dyDescent="0.25">
      <c r="C18" s="109" t="s">
        <v>122</v>
      </c>
      <c r="E18" s="29">
        <v>30</v>
      </c>
      <c r="G18" s="28" t="s">
        <v>62</v>
      </c>
      <c r="I18" s="29">
        <v>0</v>
      </c>
      <c r="K18" s="82">
        <v>9425</v>
      </c>
      <c r="L18" s="83"/>
      <c r="M18" s="82">
        <v>0</v>
      </c>
      <c r="N18" s="83"/>
      <c r="O18" s="82">
        <v>9425</v>
      </c>
      <c r="P18" s="83"/>
      <c r="Q18" s="82">
        <v>9425</v>
      </c>
      <c r="R18" s="83"/>
      <c r="S18" s="82">
        <v>0</v>
      </c>
      <c r="T18" s="83"/>
      <c r="U18" s="82">
        <v>9425</v>
      </c>
    </row>
    <row r="19" spans="3:21" s="28" customFormat="1" ht="21.75" customHeight="1" x14ac:dyDescent="0.25">
      <c r="C19" s="109" t="s">
        <v>137</v>
      </c>
      <c r="E19" s="29">
        <v>17</v>
      </c>
      <c r="G19" s="28" t="s">
        <v>62</v>
      </c>
      <c r="I19" s="29">
        <v>0</v>
      </c>
      <c r="K19" s="82">
        <v>965</v>
      </c>
      <c r="L19" s="83"/>
      <c r="M19" s="82">
        <v>0</v>
      </c>
      <c r="N19" s="83"/>
      <c r="O19" s="82">
        <v>965</v>
      </c>
      <c r="P19" s="83"/>
      <c r="Q19" s="82">
        <v>965</v>
      </c>
      <c r="R19" s="83"/>
      <c r="S19" s="82">
        <v>0</v>
      </c>
      <c r="T19" s="83"/>
      <c r="U19" s="82">
        <v>965</v>
      </c>
    </row>
    <row r="20" spans="3:21" s="28" customFormat="1" ht="21.75" customHeight="1" x14ac:dyDescent="0.25">
      <c r="C20" s="109" t="s">
        <v>134</v>
      </c>
      <c r="E20" s="29">
        <v>15</v>
      </c>
      <c r="G20" s="28" t="s">
        <v>62</v>
      </c>
      <c r="I20" s="29">
        <v>0</v>
      </c>
      <c r="K20" s="82">
        <v>-1972581828</v>
      </c>
      <c r="L20" s="83"/>
      <c r="M20" s="82">
        <v>0</v>
      </c>
      <c r="N20" s="83"/>
      <c r="O20" s="82">
        <v>-1972581828</v>
      </c>
      <c r="P20" s="83"/>
      <c r="Q20" s="82">
        <v>-1972581828</v>
      </c>
      <c r="R20" s="83"/>
      <c r="S20" s="82">
        <v>0</v>
      </c>
      <c r="T20" s="83"/>
      <c r="U20" s="82">
        <v>-1972581828</v>
      </c>
    </row>
    <row r="21" spans="3:21" s="28" customFormat="1" ht="21.75" customHeight="1" thickBot="1" x14ac:dyDescent="0.3">
      <c r="C21" s="164" t="s">
        <v>93</v>
      </c>
      <c r="D21" s="164"/>
      <c r="E21" s="164"/>
      <c r="F21" s="164"/>
      <c r="G21" s="164"/>
      <c r="H21" s="164"/>
      <c r="I21" s="164"/>
      <c r="K21" s="136">
        <f>SUM(K10:K20)</f>
        <v>-239814087</v>
      </c>
      <c r="L21" s="83"/>
      <c r="M21" s="136">
        <f>SUM(M10:M20)</f>
        <v>2680952</v>
      </c>
      <c r="N21" s="83"/>
      <c r="O21" s="136">
        <f>SUM(O10:O20)</f>
        <v>-242495039</v>
      </c>
      <c r="P21" s="83"/>
      <c r="Q21" s="136">
        <f>SUM(Q10:Q20)</f>
        <v>-239814087</v>
      </c>
      <c r="S21" s="34">
        <f>SUM(S10:S20)</f>
        <v>2680952</v>
      </c>
      <c r="U21" s="136">
        <f>SUM(U10:U20)</f>
        <v>-242495039</v>
      </c>
    </row>
    <row r="22" spans="3:21" ht="21.75" customHeight="1" thickTop="1" x14ac:dyDescent="0.25"/>
    <row r="24" spans="3:21" ht="21.75" customHeight="1" x14ac:dyDescent="0.25">
      <c r="K24" s="54">
        <v>9</v>
      </c>
    </row>
  </sheetData>
  <sortState xmlns:xlrd2="http://schemas.microsoft.com/office/spreadsheetml/2017/richdata2" ref="C10:U20">
    <sortCondition descending="1" ref="U10:U20"/>
  </sortState>
  <mergeCells count="17">
    <mergeCell ref="C8:I8"/>
    <mergeCell ref="C2:U2"/>
    <mergeCell ref="C3:U3"/>
    <mergeCell ref="C4:U4"/>
    <mergeCell ref="C21:I21"/>
    <mergeCell ref="S9"/>
    <mergeCell ref="U9"/>
    <mergeCell ref="Q8:U8"/>
    <mergeCell ref="K9"/>
    <mergeCell ref="M9"/>
    <mergeCell ref="O9"/>
    <mergeCell ref="K8:O8"/>
    <mergeCell ref="Q9"/>
    <mergeCell ref="C9"/>
    <mergeCell ref="E9"/>
    <mergeCell ref="G9"/>
    <mergeCell ref="I9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2"/>
  <sheetViews>
    <sheetView rightToLeft="1" view="pageBreakPreview" topLeftCell="A6" zoomScale="85" zoomScaleNormal="70" zoomScaleSheetLayoutView="85" workbookViewId="0">
      <selection activeCell="V20" sqref="V20"/>
    </sheetView>
  </sheetViews>
  <sheetFormatPr defaultRowHeight="21" x14ac:dyDescent="0.55000000000000004"/>
  <cols>
    <col min="1" max="1" width="7" style="4" customWidth="1"/>
    <col min="2" max="2" width="34.710937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0" x14ac:dyDescent="0.55000000000000004">
      <c r="B2" s="143" t="s">
        <v>108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2:28" ht="30" x14ac:dyDescent="0.55000000000000004">
      <c r="B3" s="143" t="s">
        <v>53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2:28" ht="30" x14ac:dyDescent="0.55000000000000004">
      <c r="B4" s="143" t="s">
        <v>182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7" spans="2:28" s="2" customFormat="1" ht="30" x14ac:dyDescent="0.55000000000000004">
      <c r="B7" s="11" t="s">
        <v>156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42" t="s">
        <v>1</v>
      </c>
      <c r="D8" s="143" t="s">
        <v>55</v>
      </c>
      <c r="E8" s="143" t="s">
        <v>55</v>
      </c>
      <c r="F8" s="143" t="s">
        <v>55</v>
      </c>
      <c r="G8" s="143" t="s">
        <v>55</v>
      </c>
      <c r="H8" s="143" t="s">
        <v>55</v>
      </c>
      <c r="I8" s="143" t="s">
        <v>55</v>
      </c>
      <c r="J8" s="143" t="s">
        <v>55</v>
      </c>
      <c r="K8" s="143" t="s">
        <v>55</v>
      </c>
      <c r="L8" s="143" t="s">
        <v>55</v>
      </c>
      <c r="N8" s="143" t="s">
        <v>56</v>
      </c>
      <c r="O8" s="143" t="s">
        <v>56</v>
      </c>
      <c r="P8" s="143" t="s">
        <v>56</v>
      </c>
      <c r="Q8" s="143" t="s">
        <v>56</v>
      </c>
      <c r="R8" s="143" t="s">
        <v>56</v>
      </c>
      <c r="S8" s="143" t="s">
        <v>56</v>
      </c>
      <c r="T8" s="143" t="s">
        <v>56</v>
      </c>
      <c r="U8" s="143" t="s">
        <v>56</v>
      </c>
      <c r="V8" s="143" t="s">
        <v>56</v>
      </c>
    </row>
    <row r="9" spans="2:28" s="38" customFormat="1" ht="55.5" customHeight="1" x14ac:dyDescent="0.25">
      <c r="B9" s="142" t="s">
        <v>1</v>
      </c>
      <c r="D9" s="167" t="s">
        <v>77</v>
      </c>
      <c r="E9" s="39"/>
      <c r="F9" s="167" t="s">
        <v>78</v>
      </c>
      <c r="G9" s="39"/>
      <c r="H9" s="167" t="s">
        <v>79</v>
      </c>
      <c r="I9" s="39"/>
      <c r="J9" s="167" t="s">
        <v>45</v>
      </c>
      <c r="K9" s="39"/>
      <c r="L9" s="167" t="s">
        <v>80</v>
      </c>
      <c r="N9" s="167" t="s">
        <v>77</v>
      </c>
      <c r="O9" s="39"/>
      <c r="P9" s="167" t="s">
        <v>78</v>
      </c>
      <c r="Q9" s="39"/>
      <c r="R9" s="167" t="s">
        <v>79</v>
      </c>
      <c r="S9" s="39"/>
      <c r="T9" s="167" t="s">
        <v>45</v>
      </c>
      <c r="U9" s="39"/>
      <c r="V9" s="167" t="s">
        <v>80</v>
      </c>
    </row>
    <row r="10" spans="2:28" x14ac:dyDescent="0.55000000000000004">
      <c r="B10" s="105" t="s">
        <v>18</v>
      </c>
      <c r="D10" s="72">
        <v>0</v>
      </c>
      <c r="E10" s="63"/>
      <c r="F10" s="72">
        <f>VLOOKUP(B10,سهام!$D$11:$Z$21,23,FALSE)-VLOOKUP(B10,سهام!$D$11:$Z$21,7,FALSE)</f>
        <v>1066878424.9963903</v>
      </c>
      <c r="G10" s="63"/>
      <c r="H10" s="72">
        <v>0</v>
      </c>
      <c r="I10" s="63"/>
      <c r="J10" s="72">
        <f>SUM(D10:H10)</f>
        <v>1066878424.9963903</v>
      </c>
      <c r="K10" s="63"/>
      <c r="L10" s="37">
        <v>0.2437</v>
      </c>
      <c r="M10" s="63"/>
      <c r="N10" s="72">
        <v>0</v>
      </c>
      <c r="O10" s="63"/>
      <c r="P10" s="72">
        <f>F10</f>
        <v>1066878424.9963903</v>
      </c>
      <c r="Q10" s="63"/>
      <c r="R10" s="72">
        <v>0</v>
      </c>
      <c r="S10" s="63"/>
      <c r="T10" s="72">
        <f>SUM(N10:R10)</f>
        <v>1066878424.9963903</v>
      </c>
      <c r="U10" s="63"/>
      <c r="V10" s="37">
        <f>T10/'جمع درآمدها'!$D$13</f>
        <v>0.17247600277831723</v>
      </c>
    </row>
    <row r="11" spans="2:28" x14ac:dyDescent="0.55000000000000004">
      <c r="B11" s="105" t="s">
        <v>15</v>
      </c>
      <c r="D11" s="72">
        <v>0</v>
      </c>
      <c r="E11" s="63"/>
      <c r="F11" s="72">
        <f>VLOOKUP(B11,سهام!$D$11:$Z$21,23,FALSE)-VLOOKUP(B11,سهام!$D$11:$Z$21,7,FALSE)</f>
        <v>650080474.34954262</v>
      </c>
      <c r="G11" s="63"/>
      <c r="H11" s="72">
        <v>0</v>
      </c>
      <c r="I11" s="63"/>
      <c r="J11" s="72">
        <f t="shared" ref="J11:J19" si="0">SUM(D11:H11)</f>
        <v>650080474.34954262</v>
      </c>
      <c r="K11" s="63"/>
      <c r="L11" s="37">
        <v>0.1603</v>
      </c>
      <c r="M11" s="63"/>
      <c r="N11" s="72">
        <v>0</v>
      </c>
      <c r="O11" s="63"/>
      <c r="P11" s="72">
        <f t="shared" ref="P11:P19" si="1">F11</f>
        <v>650080474.34954262</v>
      </c>
      <c r="Q11" s="63"/>
      <c r="R11" s="72">
        <v>0</v>
      </c>
      <c r="S11" s="63"/>
      <c r="T11" s="72">
        <f t="shared" ref="T11:T19" si="2">SUM(N11:R11)</f>
        <v>650080474.34954262</v>
      </c>
      <c r="U11" s="63"/>
      <c r="V11" s="37">
        <f>T11/'جمع درآمدها'!$D$13</f>
        <v>0.10509471283049036</v>
      </c>
    </row>
    <row r="12" spans="2:28" x14ac:dyDescent="0.55000000000000004">
      <c r="B12" s="105" t="s">
        <v>69</v>
      </c>
      <c r="D12" s="72">
        <v>0</v>
      </c>
      <c r="E12" s="63"/>
      <c r="F12" s="72">
        <f>VLOOKUP(B12,سهام!$D$11:$Z$21,23,FALSE)-VLOOKUP(B12,سهام!$D$11:$Z$21,7,FALSE)</f>
        <v>522327926.92778206</v>
      </c>
      <c r="G12" s="63"/>
      <c r="H12" s="72">
        <v>0</v>
      </c>
      <c r="I12" s="63"/>
      <c r="J12" s="72">
        <f t="shared" si="0"/>
        <v>522327926.92778206</v>
      </c>
      <c r="K12" s="63"/>
      <c r="L12" s="37">
        <v>0.1474</v>
      </c>
      <c r="M12" s="63"/>
      <c r="N12" s="72">
        <v>0</v>
      </c>
      <c r="O12" s="63"/>
      <c r="P12" s="72">
        <f t="shared" si="1"/>
        <v>522327926.92778206</v>
      </c>
      <c r="Q12" s="63"/>
      <c r="R12" s="72">
        <v>0</v>
      </c>
      <c r="S12" s="63"/>
      <c r="T12" s="72">
        <f t="shared" si="2"/>
        <v>522327926.92778206</v>
      </c>
      <c r="U12" s="63"/>
      <c r="V12" s="37">
        <f>T12/'جمع درآمدها'!$D$13</f>
        <v>8.4441704757778402E-2</v>
      </c>
    </row>
    <row r="13" spans="2:28" x14ac:dyDescent="0.55000000000000004">
      <c r="B13" s="105" t="s">
        <v>168</v>
      </c>
      <c r="D13" s="72">
        <v>0</v>
      </c>
      <c r="E13" s="63"/>
      <c r="F13" s="72">
        <f>VLOOKUP(B13,سهام!$D$11:$Z$21,23,FALSE)-VLOOKUP(B13,سهام!$D$11:$Z$21,7,FALSE)</f>
        <v>566068644.16973543</v>
      </c>
      <c r="G13" s="63"/>
      <c r="H13" s="72">
        <v>0</v>
      </c>
      <c r="I13" s="63"/>
      <c r="J13" s="72">
        <f t="shared" si="0"/>
        <v>566068644.16973543</v>
      </c>
      <c r="K13" s="63"/>
      <c r="L13" s="37">
        <v>0.1191</v>
      </c>
      <c r="M13" s="63"/>
      <c r="N13" s="72">
        <v>0</v>
      </c>
      <c r="O13" s="63"/>
      <c r="P13" s="72">
        <f t="shared" si="1"/>
        <v>566068644.16973543</v>
      </c>
      <c r="Q13" s="63"/>
      <c r="R13" s="72">
        <v>0</v>
      </c>
      <c r="S13" s="63"/>
      <c r="T13" s="72">
        <f t="shared" si="2"/>
        <v>566068644.16973543</v>
      </c>
      <c r="U13" s="63"/>
      <c r="V13" s="37">
        <f>T13/'جمع درآمدها'!$D$13</f>
        <v>9.1513011002043551E-2</v>
      </c>
    </row>
    <row r="14" spans="2:28" x14ac:dyDescent="0.55000000000000004">
      <c r="B14" s="105" t="s">
        <v>16</v>
      </c>
      <c r="D14" s="72">
        <v>0</v>
      </c>
      <c r="E14" s="63"/>
      <c r="F14" s="72">
        <f>VLOOKUP(B14,سهام!$D$11:$Z$21,23,FALSE)-VLOOKUP(B14,سهام!$D$11:$Z$21,7,FALSE)</f>
        <v>306200494.4426384</v>
      </c>
      <c r="G14" s="63"/>
      <c r="H14" s="72">
        <v>0</v>
      </c>
      <c r="I14" s="63"/>
      <c r="J14" s="72">
        <f t="shared" si="0"/>
        <v>306200494.4426384</v>
      </c>
      <c r="K14" s="63"/>
      <c r="L14" s="37">
        <v>9.11E-2</v>
      </c>
      <c r="M14" s="63"/>
      <c r="N14" s="72">
        <v>0</v>
      </c>
      <c r="O14" s="63"/>
      <c r="P14" s="72">
        <f t="shared" si="1"/>
        <v>306200494.4426384</v>
      </c>
      <c r="Q14" s="63"/>
      <c r="R14" s="72">
        <v>0</v>
      </c>
      <c r="S14" s="63"/>
      <c r="T14" s="72">
        <f t="shared" si="2"/>
        <v>306200494.4426384</v>
      </c>
      <c r="U14" s="63"/>
      <c r="V14" s="37">
        <f>T14/'جمع درآمدها'!$D$13</f>
        <v>4.9501645260460955E-2</v>
      </c>
    </row>
    <row r="15" spans="2:28" x14ac:dyDescent="0.55000000000000004">
      <c r="B15" s="105" t="s">
        <v>76</v>
      </c>
      <c r="D15" s="72">
        <v>0</v>
      </c>
      <c r="E15" s="63"/>
      <c r="F15" s="72">
        <v>0</v>
      </c>
      <c r="G15" s="63"/>
      <c r="H15" s="72">
        <v>556717722</v>
      </c>
      <c r="I15" s="63"/>
      <c r="J15" s="72">
        <f t="shared" si="0"/>
        <v>556717722</v>
      </c>
      <c r="K15" s="63"/>
      <c r="L15" s="37">
        <v>8.9099999999999999E-2</v>
      </c>
      <c r="M15" s="63"/>
      <c r="N15" s="72">
        <v>0</v>
      </c>
      <c r="O15" s="63"/>
      <c r="P15" s="72">
        <f t="shared" si="1"/>
        <v>0</v>
      </c>
      <c r="Q15" s="63"/>
      <c r="R15" s="72">
        <v>556717722</v>
      </c>
      <c r="S15" s="63"/>
      <c r="T15" s="72">
        <f t="shared" si="2"/>
        <v>556717722</v>
      </c>
      <c r="U15" s="63"/>
      <c r="V15" s="37">
        <f>T15/'جمع درآمدها'!$D$13</f>
        <v>9.0001302038454217E-2</v>
      </c>
    </row>
    <row r="16" spans="2:28" x14ac:dyDescent="0.55000000000000004">
      <c r="B16" s="105" t="s">
        <v>167</v>
      </c>
      <c r="D16" s="72">
        <v>0</v>
      </c>
      <c r="E16" s="63"/>
      <c r="F16" s="72">
        <v>0</v>
      </c>
      <c r="G16" s="63"/>
      <c r="H16" s="72">
        <v>58151958</v>
      </c>
      <c r="I16" s="63"/>
      <c r="J16" s="72">
        <f t="shared" si="0"/>
        <v>58151958</v>
      </c>
      <c r="K16" s="63"/>
      <c r="L16" s="37">
        <v>9.2999999999999992E-3</v>
      </c>
      <c r="M16" s="63"/>
      <c r="N16" s="72">
        <v>0</v>
      </c>
      <c r="O16" s="63"/>
      <c r="P16" s="72">
        <f t="shared" si="1"/>
        <v>0</v>
      </c>
      <c r="Q16" s="63"/>
      <c r="R16" s="72">
        <v>58151958</v>
      </c>
      <c r="S16" s="63"/>
      <c r="T16" s="72">
        <f t="shared" si="2"/>
        <v>58151958</v>
      </c>
      <c r="U16" s="63"/>
      <c r="V16" s="37">
        <f>T16/'جمع درآمدها'!$D$13</f>
        <v>9.4010873540783454E-3</v>
      </c>
    </row>
    <row r="17" spans="2:22" x14ac:dyDescent="0.55000000000000004">
      <c r="B17" s="105" t="s">
        <v>14</v>
      </c>
      <c r="D17" s="72">
        <v>0</v>
      </c>
      <c r="E17" s="63"/>
      <c r="F17" s="72">
        <f>VLOOKUP(B17,سهام!$D$11:$Z$21,23,FALSE)-VLOOKUP(B17,سهام!$D$11:$Z$21,7,FALSE)</f>
        <v>2540076.3960438818</v>
      </c>
      <c r="G17" s="63"/>
      <c r="H17" s="72">
        <v>0</v>
      </c>
      <c r="I17" s="63"/>
      <c r="J17" s="72">
        <f t="shared" si="0"/>
        <v>2540076.3960438818</v>
      </c>
      <c r="K17" s="63"/>
      <c r="L17" s="37">
        <v>1.1999999999999999E-3</v>
      </c>
      <c r="M17" s="63"/>
      <c r="N17" s="72">
        <v>0</v>
      </c>
      <c r="O17" s="63"/>
      <c r="P17" s="72">
        <f t="shared" si="1"/>
        <v>2540076.3960438818</v>
      </c>
      <c r="Q17" s="63"/>
      <c r="R17" s="72">
        <v>0</v>
      </c>
      <c r="S17" s="63"/>
      <c r="T17" s="72">
        <f t="shared" si="2"/>
        <v>2540076.3960438818</v>
      </c>
      <c r="U17" s="63"/>
      <c r="V17" s="37">
        <f>T17/'جمع درآمدها'!$D$13</f>
        <v>4.1063931304326906E-4</v>
      </c>
    </row>
    <row r="18" spans="2:22" x14ac:dyDescent="0.55000000000000004">
      <c r="B18" s="105" t="s">
        <v>17</v>
      </c>
      <c r="D18" s="72">
        <v>0</v>
      </c>
      <c r="E18" s="63"/>
      <c r="F18" s="72">
        <f>VLOOKUP(B18,سهام!$D$11:$Z$21,23,FALSE)-VLOOKUP(B18,سهام!$D$11:$Z$21,11,FALSE)</f>
        <v>-306798199.84704113</v>
      </c>
      <c r="G18" s="63"/>
      <c r="H18" s="72">
        <v>0</v>
      </c>
      <c r="I18" s="63"/>
      <c r="J18" s="72">
        <f t="shared" si="0"/>
        <v>-306798199.84704113</v>
      </c>
      <c r="K18" s="63"/>
      <c r="L18" s="37">
        <v>-2E-3</v>
      </c>
      <c r="M18" s="63"/>
      <c r="N18" s="72">
        <v>0</v>
      </c>
      <c r="O18" s="63"/>
      <c r="P18" s="72">
        <f t="shared" si="1"/>
        <v>-306798199.84704113</v>
      </c>
      <c r="Q18" s="63"/>
      <c r="R18" s="72">
        <v>0</v>
      </c>
      <c r="S18" s="63"/>
      <c r="T18" s="72">
        <f t="shared" si="2"/>
        <v>-306798199.84704113</v>
      </c>
      <c r="U18" s="63"/>
      <c r="V18" s="37">
        <f>T18/'جمع درآمدها'!$D$13</f>
        <v>-4.9598272801683121E-2</v>
      </c>
    </row>
    <row r="19" spans="2:22" x14ac:dyDescent="0.55000000000000004">
      <c r="B19" s="105" t="s">
        <v>13</v>
      </c>
      <c r="D19" s="72">
        <v>0</v>
      </c>
      <c r="E19" s="63"/>
      <c r="F19" s="72">
        <f>VLOOKUP(B19,سهام!$D$11:$Z$21,23,FALSE)-VLOOKUP(B19,سهام!$D$11:$Z$21,7,FALSE)</f>
        <v>-37092641.335784018</v>
      </c>
      <c r="G19" s="63"/>
      <c r="H19" s="72">
        <v>0</v>
      </c>
      <c r="I19" s="63"/>
      <c r="J19" s="72">
        <f t="shared" si="0"/>
        <v>-37092641.335784018</v>
      </c>
      <c r="K19" s="63"/>
      <c r="L19" s="37">
        <v>-2E-3</v>
      </c>
      <c r="M19" s="63"/>
      <c r="N19" s="72">
        <v>0</v>
      </c>
      <c r="O19" s="63"/>
      <c r="P19" s="72">
        <f t="shared" si="1"/>
        <v>-37092641.335784018</v>
      </c>
      <c r="Q19" s="63"/>
      <c r="R19" s="72">
        <v>0</v>
      </c>
      <c r="S19" s="63"/>
      <c r="T19" s="72">
        <f t="shared" si="2"/>
        <v>-37092641.335784018</v>
      </c>
      <c r="U19" s="63"/>
      <c r="V19" s="37">
        <f>T19/'جمع درآمدها'!$D$13</f>
        <v>-5.996550647378078E-3</v>
      </c>
    </row>
    <row r="20" spans="2:22" ht="21.75" thickBot="1" x14ac:dyDescent="0.6">
      <c r="B20" s="111" t="s">
        <v>93</v>
      </c>
      <c r="D20" s="66">
        <f>SUM(D10:D19)</f>
        <v>0</v>
      </c>
      <c r="E20" s="63"/>
      <c r="F20" s="66">
        <f>SUM(F10:F19)</f>
        <v>2770205200.0993075</v>
      </c>
      <c r="G20" s="63"/>
      <c r="H20" s="66">
        <f>SUM(H10:H19)</f>
        <v>614869680</v>
      </c>
      <c r="I20" s="63"/>
      <c r="J20" s="66">
        <f>SUM(J10:J19)</f>
        <v>3385074880.0993075</v>
      </c>
      <c r="K20" s="63"/>
      <c r="L20" s="115">
        <f>SUM(L10:L19)</f>
        <v>0.85719999999999985</v>
      </c>
      <c r="M20" s="63"/>
      <c r="N20" s="66">
        <f>SUM(N10:N19)</f>
        <v>0</v>
      </c>
      <c r="O20" s="63"/>
      <c r="P20" s="66">
        <f>SUM(P10:P19)</f>
        <v>2770205200.0993075</v>
      </c>
      <c r="Q20" s="63"/>
      <c r="R20" s="66">
        <f>SUM(R10:R19)</f>
        <v>614869680</v>
      </c>
      <c r="S20" s="63"/>
      <c r="T20" s="66">
        <f>SUM(T10:T19)</f>
        <v>3385074880.0993075</v>
      </c>
      <c r="U20" s="63"/>
      <c r="V20" s="115">
        <f>SUM(V10:V19)</f>
        <v>0.54724528188560517</v>
      </c>
    </row>
    <row r="21" spans="2:22" ht="21.75" thickTop="1" x14ac:dyDescent="0.55000000000000004"/>
    <row r="22" spans="2:22" ht="30" x14ac:dyDescent="0.75">
      <c r="L22" s="52">
        <v>10</v>
      </c>
    </row>
  </sheetData>
  <sortState xmlns:xlrd2="http://schemas.microsoft.com/office/spreadsheetml/2017/richdata2" ref="B11:V19">
    <sortCondition descending="1" ref="T10:T1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2:AC13"/>
  <sheetViews>
    <sheetView rightToLeft="1" view="pageBreakPreview" topLeftCell="B1" zoomScale="85" zoomScaleNormal="85" zoomScaleSheetLayoutView="85" workbookViewId="0">
      <selection activeCell="D17" sqref="D17"/>
    </sheetView>
  </sheetViews>
  <sheetFormatPr defaultRowHeight="21" x14ac:dyDescent="0.55000000000000004"/>
  <cols>
    <col min="1" max="1" width="4.7109375" style="2" customWidth="1"/>
    <col min="2" max="2" width="6.42578125" style="2" customWidth="1"/>
    <col min="3" max="3" width="27.57031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7.5703125" style="2" customWidth="1"/>
    <col min="8" max="8" width="1" style="2" customWidth="1"/>
    <col min="9" max="9" width="13.5703125" style="2" customWidth="1"/>
    <col min="10" max="10" width="1" style="2" customWidth="1"/>
    <col min="11" max="11" width="14.140625" style="2" customWidth="1"/>
    <col min="12" max="12" width="1" style="2" customWidth="1"/>
    <col min="13" max="13" width="11.28515625" style="2" customWidth="1"/>
    <col min="14" max="14" width="1" style="2" customWidth="1"/>
    <col min="15" max="15" width="15.85546875" style="2" customWidth="1"/>
    <col min="16" max="16" width="1" style="2" customWidth="1"/>
    <col min="17" max="17" width="15.7109375" style="2" customWidth="1"/>
    <col min="18" max="18" width="1" style="2" customWidth="1"/>
    <col min="19" max="19" width="13" style="2" customWidth="1"/>
    <col min="20" max="20" width="1" style="2" customWidth="1"/>
    <col min="21" max="21" width="1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3:29" ht="30" x14ac:dyDescent="0.55000000000000004">
      <c r="C2" s="141" t="s">
        <v>108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3:29" ht="30" x14ac:dyDescent="0.55000000000000004">
      <c r="C3" s="141" t="s">
        <v>53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3:29" ht="30" x14ac:dyDescent="0.55000000000000004">
      <c r="C4" s="141" t="s">
        <v>182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6" spans="3:29" ht="30" x14ac:dyDescent="0.55000000000000004">
      <c r="C6" s="11" t="s">
        <v>157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36" customFormat="1" ht="24" x14ac:dyDescent="0.6">
      <c r="C7" s="170" t="s">
        <v>1</v>
      </c>
      <c r="E7" s="169" t="s">
        <v>63</v>
      </c>
      <c r="F7" s="169" t="s">
        <v>63</v>
      </c>
      <c r="G7" s="169" t="s">
        <v>63</v>
      </c>
      <c r="H7" s="169" t="s">
        <v>63</v>
      </c>
      <c r="I7" s="169" t="s">
        <v>63</v>
      </c>
      <c r="K7" s="169" t="s">
        <v>55</v>
      </c>
      <c r="L7" s="169" t="s">
        <v>55</v>
      </c>
      <c r="M7" s="169" t="s">
        <v>55</v>
      </c>
      <c r="N7" s="169" t="s">
        <v>55</v>
      </c>
      <c r="O7" s="169" t="s">
        <v>55</v>
      </c>
      <c r="Q7" s="169" t="s">
        <v>56</v>
      </c>
      <c r="R7" s="169" t="s">
        <v>56</v>
      </c>
      <c r="S7" s="169" t="s">
        <v>56</v>
      </c>
      <c r="T7" s="169" t="s">
        <v>56</v>
      </c>
      <c r="U7" s="169" t="s">
        <v>56</v>
      </c>
    </row>
    <row r="8" spans="3:29" s="36" customFormat="1" ht="56.25" customHeight="1" x14ac:dyDescent="0.6">
      <c r="C8" s="170" t="s">
        <v>1</v>
      </c>
      <c r="E8" s="168" t="s">
        <v>64</v>
      </c>
      <c r="F8" s="53"/>
      <c r="G8" s="168" t="s">
        <v>65</v>
      </c>
      <c r="H8" s="53"/>
      <c r="I8" s="168" t="s">
        <v>66</v>
      </c>
      <c r="K8" s="168" t="s">
        <v>67</v>
      </c>
      <c r="L8" s="53"/>
      <c r="M8" s="168" t="s">
        <v>60</v>
      </c>
      <c r="N8" s="53"/>
      <c r="O8" s="168" t="s">
        <v>68</v>
      </c>
      <c r="Q8" s="168" t="s">
        <v>67</v>
      </c>
      <c r="R8" s="53"/>
      <c r="S8" s="168" t="s">
        <v>60</v>
      </c>
      <c r="T8" s="53"/>
      <c r="U8" s="168" t="s">
        <v>68</v>
      </c>
    </row>
    <row r="9" spans="3:29" s="4" customFormat="1" x14ac:dyDescent="0.55000000000000004">
      <c r="C9" s="103"/>
      <c r="E9" s="117"/>
      <c r="F9" s="63"/>
      <c r="G9" s="73"/>
      <c r="H9" s="63"/>
      <c r="I9" s="73"/>
      <c r="J9" s="63"/>
      <c r="K9" s="73"/>
      <c r="L9" s="63"/>
      <c r="M9" s="73"/>
      <c r="N9" s="63"/>
      <c r="O9" s="73"/>
      <c r="P9" s="63"/>
      <c r="Q9" s="73"/>
      <c r="R9" s="63"/>
      <c r="S9" s="73"/>
      <c r="T9" s="63"/>
      <c r="U9" s="73"/>
    </row>
    <row r="10" spans="3:29" s="4" customFormat="1" x14ac:dyDescent="0.55000000000000004"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3:29" ht="21.75" thickBot="1" x14ac:dyDescent="0.6">
      <c r="C11" s="110" t="s">
        <v>93</v>
      </c>
      <c r="D11" s="62"/>
      <c r="E11" s="67"/>
      <c r="F11" s="67"/>
      <c r="G11" s="68">
        <f>SUM(G9:G10)</f>
        <v>0</v>
      </c>
      <c r="H11" s="67"/>
      <c r="I11" s="68">
        <f>SUM(I9:I10)</f>
        <v>0</v>
      </c>
      <c r="J11" s="69"/>
      <c r="K11" s="68">
        <f>SUM(K9:K10)</f>
        <v>0</v>
      </c>
      <c r="L11" s="69"/>
      <c r="M11" s="68">
        <f>SUM(M9:M10)</f>
        <v>0</v>
      </c>
      <c r="N11" s="69"/>
      <c r="O11" s="68">
        <f>SUM(O9:O10)</f>
        <v>0</v>
      </c>
      <c r="P11" s="69"/>
      <c r="Q11" s="68">
        <f>SUM(Q9:Q10)</f>
        <v>0</v>
      </c>
      <c r="R11" s="69"/>
      <c r="S11" s="68">
        <f>SUM(S9:S10)</f>
        <v>0</v>
      </c>
      <c r="T11" s="69"/>
      <c r="U11" s="68">
        <f>SUM(U9:U10)</f>
        <v>0</v>
      </c>
    </row>
    <row r="12" spans="3:29" ht="21.75" thickTop="1" x14ac:dyDescent="0.55000000000000004"/>
    <row r="13" spans="3:29" ht="30" x14ac:dyDescent="0.75">
      <c r="K13" s="46">
        <v>11</v>
      </c>
    </row>
  </sheetData>
  <sortState xmlns:xlrd2="http://schemas.microsoft.com/office/spreadsheetml/2017/richdata2" ref="C9:U10">
    <sortCondition descending="1" ref="U9:U10"/>
  </sortState>
  <mergeCells count="16">
    <mergeCell ref="C2:U2"/>
    <mergeCell ref="C3:U3"/>
    <mergeCell ref="C4:U4"/>
    <mergeCell ref="S8"/>
    <mergeCell ref="U8"/>
    <mergeCell ref="Q7:U7"/>
    <mergeCell ref="K8"/>
    <mergeCell ref="M8"/>
    <mergeCell ref="O8"/>
    <mergeCell ref="K7:O7"/>
    <mergeCell ref="Q8"/>
    <mergeCell ref="C7:C8"/>
    <mergeCell ref="E8"/>
    <mergeCell ref="G8"/>
    <mergeCell ref="I8"/>
    <mergeCell ref="E7:I7"/>
  </mergeCells>
  <printOptions horizontalCentered="1" verticalCentered="1"/>
  <pageMargins left="0.25" right="0.25" top="0.75" bottom="0.75" header="0.3" footer="0.3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26"/>
  <sheetViews>
    <sheetView rightToLeft="1" view="pageBreakPreview" topLeftCell="A4" zoomScale="85" zoomScaleNormal="100" zoomScaleSheetLayoutView="85" workbookViewId="0">
      <selection activeCell="J24" sqref="J24"/>
    </sheetView>
  </sheetViews>
  <sheetFormatPr defaultRowHeight="21" x14ac:dyDescent="0.55000000000000004"/>
  <cols>
    <col min="1" max="1" width="5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0.710937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3" t="s">
        <v>108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2:28" ht="30" x14ac:dyDescent="0.55000000000000004">
      <c r="B3" s="143" t="s">
        <v>53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2:28" ht="30" x14ac:dyDescent="0.55000000000000004">
      <c r="B4" s="143" t="s">
        <v>182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x14ac:dyDescent="0.55000000000000004">
      <c r="B8" s="142" t="s">
        <v>1</v>
      </c>
      <c r="D8" s="143" t="s">
        <v>55</v>
      </c>
      <c r="E8" s="143" t="s">
        <v>55</v>
      </c>
      <c r="F8" s="143" t="s">
        <v>55</v>
      </c>
      <c r="G8" s="143" t="s">
        <v>55</v>
      </c>
      <c r="H8" s="143" t="s">
        <v>55</v>
      </c>
      <c r="I8" s="143" t="s">
        <v>55</v>
      </c>
      <c r="J8" s="143" t="s">
        <v>55</v>
      </c>
      <c r="L8" s="143" t="s">
        <v>56</v>
      </c>
      <c r="M8" s="143" t="s">
        <v>56</v>
      </c>
      <c r="N8" s="143" t="s">
        <v>56</v>
      </c>
      <c r="O8" s="143" t="s">
        <v>56</v>
      </c>
      <c r="P8" s="143" t="s">
        <v>56</v>
      </c>
      <c r="Q8" s="143" t="s">
        <v>56</v>
      </c>
      <c r="R8" s="143" t="s">
        <v>56</v>
      </c>
    </row>
    <row r="9" spans="2:28" ht="73.5" customHeight="1" x14ac:dyDescent="0.65">
      <c r="B9" s="142" t="s">
        <v>1</v>
      </c>
      <c r="D9" s="146" t="s">
        <v>5</v>
      </c>
      <c r="E9" s="44"/>
      <c r="F9" s="146" t="s">
        <v>72</v>
      </c>
      <c r="G9" s="44"/>
      <c r="H9" s="146" t="s">
        <v>73</v>
      </c>
      <c r="I9" s="44"/>
      <c r="J9" s="146" t="s">
        <v>74</v>
      </c>
      <c r="K9" s="35"/>
      <c r="L9" s="146" t="s">
        <v>5</v>
      </c>
      <c r="M9" s="44"/>
      <c r="N9" s="146" t="s">
        <v>72</v>
      </c>
      <c r="O9" s="44"/>
      <c r="P9" s="146" t="s">
        <v>73</v>
      </c>
      <c r="Q9" s="44"/>
      <c r="R9" s="112" t="s">
        <v>74</v>
      </c>
    </row>
    <row r="10" spans="2:28" ht="21.75" customHeight="1" x14ac:dyDescent="0.55000000000000004">
      <c r="B10" s="103" t="s">
        <v>18</v>
      </c>
      <c r="D10" s="73">
        <v>250368</v>
      </c>
      <c r="E10" s="63"/>
      <c r="F10" s="73">
        <f>سهام!Z11</f>
        <v>8197242017.9563904</v>
      </c>
      <c r="G10" s="63"/>
      <c r="H10" s="73">
        <v>7130363592</v>
      </c>
      <c r="I10" s="63"/>
      <c r="J10" s="73">
        <f>F10-H10</f>
        <v>1066878425.9563904</v>
      </c>
      <c r="K10" s="63"/>
      <c r="L10" s="73">
        <v>250368</v>
      </c>
      <c r="M10" s="63"/>
      <c r="N10" s="73">
        <f>F10</f>
        <v>8197242017.9563904</v>
      </c>
      <c r="O10" s="63"/>
      <c r="P10" s="73">
        <v>7130363592</v>
      </c>
      <c r="Q10" s="63"/>
      <c r="R10" s="73">
        <f>J10</f>
        <v>1066878425.9563904</v>
      </c>
    </row>
    <row r="11" spans="2:28" ht="21.75" customHeight="1" x14ac:dyDescent="0.55000000000000004">
      <c r="B11" s="105" t="s">
        <v>15</v>
      </c>
      <c r="D11" s="72">
        <v>354847</v>
      </c>
      <c r="E11" s="63"/>
      <c r="F11" s="72">
        <f>سهام!Z13</f>
        <v>6318542536.1740427</v>
      </c>
      <c r="G11" s="63"/>
      <c r="H11" s="72">
        <v>5668462061</v>
      </c>
      <c r="I11" s="63"/>
      <c r="J11" s="72">
        <f t="shared" ref="J11:J23" si="0">F11-H11</f>
        <v>650080475.1740427</v>
      </c>
      <c r="K11" s="63"/>
      <c r="L11" s="72">
        <v>354847</v>
      </c>
      <c r="M11" s="63"/>
      <c r="N11" s="72">
        <f t="shared" ref="N11:N23" si="1">F11</f>
        <v>6318542536.1740427</v>
      </c>
      <c r="O11" s="63"/>
      <c r="P11" s="72">
        <v>5668462061</v>
      </c>
      <c r="Q11" s="63"/>
      <c r="R11" s="72">
        <f t="shared" ref="R11:R23" si="2">J11</f>
        <v>650080475.1740427</v>
      </c>
    </row>
    <row r="12" spans="2:28" ht="21.75" customHeight="1" x14ac:dyDescent="0.55000000000000004">
      <c r="B12" s="104" t="s">
        <v>69</v>
      </c>
      <c r="D12" s="75">
        <v>421288</v>
      </c>
      <c r="E12" s="63"/>
      <c r="F12" s="75">
        <f>سهام!Z12</f>
        <v>7168387735.5957823</v>
      </c>
      <c r="G12" s="63"/>
      <c r="H12" s="75">
        <v>6646059808</v>
      </c>
      <c r="I12" s="63"/>
      <c r="J12" s="75">
        <f t="shared" si="0"/>
        <v>522327927.59578228</v>
      </c>
      <c r="K12" s="63"/>
      <c r="L12" s="75">
        <v>421288</v>
      </c>
      <c r="M12" s="63"/>
      <c r="N12" s="75">
        <f t="shared" si="1"/>
        <v>7168387735.5957823</v>
      </c>
      <c r="O12" s="63"/>
      <c r="P12" s="75">
        <v>6646059808</v>
      </c>
      <c r="Q12" s="63"/>
      <c r="R12" s="75">
        <f t="shared" si="2"/>
        <v>522327927.59578228</v>
      </c>
    </row>
    <row r="13" spans="2:28" ht="21.75" customHeight="1" x14ac:dyDescent="0.55000000000000004">
      <c r="B13" s="105" t="s">
        <v>168</v>
      </c>
      <c r="D13" s="72">
        <v>38763</v>
      </c>
      <c r="E13" s="63"/>
      <c r="F13" s="72">
        <f>سهام!Z16</f>
        <v>3204764667.2417355</v>
      </c>
      <c r="G13" s="63"/>
      <c r="H13" s="72">
        <v>2638696023</v>
      </c>
      <c r="I13" s="63"/>
      <c r="J13" s="72">
        <f t="shared" si="0"/>
        <v>566068644.24173546</v>
      </c>
      <c r="K13" s="63"/>
      <c r="L13" s="72">
        <v>38763</v>
      </c>
      <c r="M13" s="63"/>
      <c r="N13" s="72">
        <f t="shared" si="1"/>
        <v>3204764667.2417355</v>
      </c>
      <c r="O13" s="63"/>
      <c r="P13" s="72">
        <v>2638696023</v>
      </c>
      <c r="Q13" s="63"/>
      <c r="R13" s="72">
        <f t="shared" si="2"/>
        <v>566068644.24173546</v>
      </c>
    </row>
    <row r="14" spans="2:28" ht="21.75" customHeight="1" x14ac:dyDescent="0.55000000000000004">
      <c r="B14" s="105" t="s">
        <v>16</v>
      </c>
      <c r="D14" s="72">
        <v>206830</v>
      </c>
      <c r="E14" s="63"/>
      <c r="F14" s="72">
        <f>سهام!Z15</f>
        <v>4730698753.9226379</v>
      </c>
      <c r="G14" s="63"/>
      <c r="H14" s="72">
        <v>4424498259</v>
      </c>
      <c r="I14" s="63"/>
      <c r="J14" s="72">
        <f t="shared" si="0"/>
        <v>306200494.92263794</v>
      </c>
      <c r="K14" s="63"/>
      <c r="L14" s="72">
        <v>206830</v>
      </c>
      <c r="M14" s="63"/>
      <c r="N14" s="72">
        <f t="shared" si="1"/>
        <v>4730698753.9226379</v>
      </c>
      <c r="O14" s="63"/>
      <c r="P14" s="72">
        <v>4424498259</v>
      </c>
      <c r="Q14" s="63"/>
      <c r="R14" s="72">
        <f t="shared" si="2"/>
        <v>306200494.92263794</v>
      </c>
    </row>
    <row r="15" spans="2:28" ht="21.75" customHeight="1" x14ac:dyDescent="0.55000000000000004">
      <c r="B15" s="105" t="s">
        <v>171</v>
      </c>
      <c r="D15" s="72">
        <v>17300</v>
      </c>
      <c r="E15" s="63"/>
      <c r="F15" s="72">
        <v>10021111344</v>
      </c>
      <c r="G15" s="63"/>
      <c r="H15" s="72">
        <v>9819083968</v>
      </c>
      <c r="I15" s="63"/>
      <c r="J15" s="72">
        <f t="shared" si="0"/>
        <v>202027376</v>
      </c>
      <c r="K15" s="63"/>
      <c r="L15" s="72">
        <v>17300</v>
      </c>
      <c r="M15" s="63"/>
      <c r="N15" s="72">
        <f t="shared" si="1"/>
        <v>10021111344</v>
      </c>
      <c r="O15" s="63"/>
      <c r="P15" s="72">
        <v>9819083968</v>
      </c>
      <c r="Q15" s="63"/>
      <c r="R15" s="72">
        <f t="shared" si="2"/>
        <v>202027376</v>
      </c>
    </row>
    <row r="16" spans="2:28" ht="21.75" customHeight="1" x14ac:dyDescent="0.55000000000000004">
      <c r="B16" s="105" t="s">
        <v>112</v>
      </c>
      <c r="D16" s="72">
        <v>13000</v>
      </c>
      <c r="E16" s="63"/>
      <c r="F16" s="72">
        <v>7772331009</v>
      </c>
      <c r="G16" s="63"/>
      <c r="H16" s="72">
        <v>7622598153</v>
      </c>
      <c r="I16" s="63"/>
      <c r="J16" s="72">
        <f t="shared" si="0"/>
        <v>149732856</v>
      </c>
      <c r="K16" s="63"/>
      <c r="L16" s="72">
        <v>13000</v>
      </c>
      <c r="M16" s="63"/>
      <c r="N16" s="72">
        <f t="shared" si="1"/>
        <v>7772331009</v>
      </c>
      <c r="O16" s="63"/>
      <c r="P16" s="72">
        <v>7622598153</v>
      </c>
      <c r="Q16" s="63"/>
      <c r="R16" s="72">
        <f t="shared" si="2"/>
        <v>149732856</v>
      </c>
    </row>
    <row r="17" spans="2:18" ht="21.75" customHeight="1" x14ac:dyDescent="0.55000000000000004">
      <c r="B17" s="105" t="s">
        <v>170</v>
      </c>
      <c r="D17" s="72">
        <v>10360</v>
      </c>
      <c r="E17" s="63"/>
      <c r="F17" s="72">
        <v>5889110405</v>
      </c>
      <c r="G17" s="63"/>
      <c r="H17" s="72">
        <v>5767091725</v>
      </c>
      <c r="I17" s="63"/>
      <c r="J17" s="72">
        <f t="shared" si="0"/>
        <v>122018680</v>
      </c>
      <c r="K17" s="63"/>
      <c r="L17" s="72">
        <v>10360</v>
      </c>
      <c r="M17" s="63"/>
      <c r="N17" s="72">
        <f t="shared" si="1"/>
        <v>5889110405</v>
      </c>
      <c r="O17" s="63"/>
      <c r="P17" s="72">
        <v>5767091725</v>
      </c>
      <c r="Q17" s="63"/>
      <c r="R17" s="72">
        <f t="shared" si="2"/>
        <v>122018680</v>
      </c>
    </row>
    <row r="18" spans="2:18" ht="21.75" customHeight="1" x14ac:dyDescent="0.55000000000000004">
      <c r="B18" s="105" t="s">
        <v>110</v>
      </c>
      <c r="D18" s="72">
        <v>10501</v>
      </c>
      <c r="E18" s="63"/>
      <c r="F18" s="72">
        <v>6181343178</v>
      </c>
      <c r="G18" s="63"/>
      <c r="H18" s="72">
        <v>6068582879</v>
      </c>
      <c r="I18" s="63"/>
      <c r="J18" s="72">
        <f t="shared" si="0"/>
        <v>112760299</v>
      </c>
      <c r="K18" s="63"/>
      <c r="L18" s="72">
        <v>10501</v>
      </c>
      <c r="M18" s="63"/>
      <c r="N18" s="72">
        <f t="shared" si="1"/>
        <v>6181343178</v>
      </c>
      <c r="O18" s="63"/>
      <c r="P18" s="72">
        <v>6068582879</v>
      </c>
      <c r="Q18" s="63"/>
      <c r="R18" s="72">
        <f t="shared" si="2"/>
        <v>112760299</v>
      </c>
    </row>
    <row r="19" spans="2:18" ht="21.75" customHeight="1" x14ac:dyDescent="0.55000000000000004">
      <c r="B19" s="105" t="s">
        <v>114</v>
      </c>
      <c r="D19" s="72">
        <v>5000</v>
      </c>
      <c r="E19" s="63"/>
      <c r="F19" s="72">
        <v>2910922299</v>
      </c>
      <c r="G19" s="63"/>
      <c r="H19" s="72">
        <v>2851383093</v>
      </c>
      <c r="I19" s="63"/>
      <c r="J19" s="72">
        <f t="shared" si="0"/>
        <v>59539206</v>
      </c>
      <c r="K19" s="63"/>
      <c r="L19" s="72">
        <v>5000</v>
      </c>
      <c r="M19" s="63"/>
      <c r="N19" s="72">
        <f t="shared" si="1"/>
        <v>2910922299</v>
      </c>
      <c r="O19" s="63"/>
      <c r="P19" s="72">
        <v>2851383093</v>
      </c>
      <c r="Q19" s="63"/>
      <c r="R19" s="72">
        <f t="shared" si="2"/>
        <v>59539206</v>
      </c>
    </row>
    <row r="20" spans="2:18" ht="21" customHeight="1" x14ac:dyDescent="0.55000000000000004">
      <c r="B20" s="104" t="s">
        <v>14</v>
      </c>
      <c r="D20" s="75">
        <v>24261</v>
      </c>
      <c r="E20" s="63"/>
      <c r="F20" s="75">
        <f>سهام!Z18</f>
        <v>87816540.364843875</v>
      </c>
      <c r="G20" s="63"/>
      <c r="H20" s="75">
        <v>85276463</v>
      </c>
      <c r="I20" s="63"/>
      <c r="J20" s="75">
        <f t="shared" si="0"/>
        <v>2540077.3648438752</v>
      </c>
      <c r="K20" s="63"/>
      <c r="L20" s="75">
        <v>24261</v>
      </c>
      <c r="M20" s="63"/>
      <c r="N20" s="75">
        <f t="shared" si="1"/>
        <v>87816540.364843875</v>
      </c>
      <c r="O20" s="63"/>
      <c r="P20" s="75">
        <v>85276463</v>
      </c>
      <c r="Q20" s="63"/>
      <c r="R20" s="75">
        <f t="shared" si="2"/>
        <v>2540077.3648438752</v>
      </c>
    </row>
    <row r="21" spans="2:18" ht="21" customHeight="1" x14ac:dyDescent="0.55000000000000004">
      <c r="B21" s="105" t="s">
        <v>116</v>
      </c>
      <c r="D21" s="72">
        <v>59500</v>
      </c>
      <c r="E21" s="116"/>
      <c r="F21" s="72">
        <v>56514754843</v>
      </c>
      <c r="G21" s="116"/>
      <c r="H21" s="72">
        <v>56514754842</v>
      </c>
      <c r="I21" s="116"/>
      <c r="J21" s="72">
        <f t="shared" si="0"/>
        <v>1</v>
      </c>
      <c r="K21" s="116"/>
      <c r="L21" s="72">
        <v>59500</v>
      </c>
      <c r="M21" s="116"/>
      <c r="N21" s="72">
        <f t="shared" si="1"/>
        <v>56514754843</v>
      </c>
      <c r="O21" s="116"/>
      <c r="P21" s="72">
        <v>56514754842</v>
      </c>
      <c r="Q21" s="116"/>
      <c r="R21" s="72">
        <f t="shared" si="2"/>
        <v>1</v>
      </c>
    </row>
    <row r="22" spans="2:18" ht="21" customHeight="1" x14ac:dyDescent="0.55000000000000004">
      <c r="B22" s="105" t="s">
        <v>17</v>
      </c>
      <c r="D22" s="72">
        <v>465000</v>
      </c>
      <c r="E22" s="116"/>
      <c r="F22" s="72">
        <f>سهام!Z14</f>
        <v>5289372268.1529589</v>
      </c>
      <c r="G22" s="116"/>
      <c r="H22" s="72">
        <v>5596170468</v>
      </c>
      <c r="I22" s="116"/>
      <c r="J22" s="72">
        <f t="shared" si="0"/>
        <v>-306798199.84704113</v>
      </c>
      <c r="K22" s="116"/>
      <c r="L22" s="72">
        <v>465000</v>
      </c>
      <c r="M22" s="116"/>
      <c r="N22" s="72">
        <f t="shared" si="1"/>
        <v>5289372268.1529589</v>
      </c>
      <c r="O22" s="116"/>
      <c r="P22" s="72">
        <v>5596170468</v>
      </c>
      <c r="Q22" s="116"/>
      <c r="R22" s="72">
        <f t="shared" si="2"/>
        <v>-306798199.84704113</v>
      </c>
    </row>
    <row r="23" spans="2:18" ht="21" customHeight="1" x14ac:dyDescent="0.55000000000000004">
      <c r="B23" s="104" t="s">
        <v>13</v>
      </c>
      <c r="D23" s="75">
        <v>40327</v>
      </c>
      <c r="E23" s="116"/>
      <c r="F23" s="75">
        <f>سهام!Z17</f>
        <v>443150269.77721596</v>
      </c>
      <c r="G23" s="116"/>
      <c r="H23" s="75">
        <v>480242911</v>
      </c>
      <c r="I23" s="116"/>
      <c r="J23" s="75">
        <f t="shared" si="0"/>
        <v>-37092641.222784042</v>
      </c>
      <c r="K23" s="116"/>
      <c r="L23" s="75">
        <v>40327</v>
      </c>
      <c r="M23" s="116"/>
      <c r="N23" s="75">
        <f t="shared" si="1"/>
        <v>443150269.77721596</v>
      </c>
      <c r="O23" s="116"/>
      <c r="P23" s="75">
        <v>480242911</v>
      </c>
      <c r="Q23" s="116"/>
      <c r="R23" s="75">
        <f t="shared" si="2"/>
        <v>-37092641.222784042</v>
      </c>
    </row>
    <row r="24" spans="2:18" ht="42.75" thickBot="1" x14ac:dyDescent="0.6">
      <c r="B24" s="41" t="s">
        <v>93</v>
      </c>
      <c r="D24" s="66">
        <f>SUM(D10:D23)</f>
        <v>1917345</v>
      </c>
      <c r="E24" s="63"/>
      <c r="F24" s="66">
        <f>SUM(F10:F23)</f>
        <v>124729547867.18561</v>
      </c>
      <c r="G24" s="63"/>
      <c r="H24" s="66">
        <f>SUM(H10:H23)</f>
        <v>121313264245</v>
      </c>
      <c r="I24" s="63"/>
      <c r="J24" s="66">
        <f>SUM(J10:J23)</f>
        <v>3416283622.1856074</v>
      </c>
      <c r="K24" s="63"/>
      <c r="L24" s="66">
        <f>SUM(L10:L23)</f>
        <v>1917345</v>
      </c>
      <c r="M24" s="63"/>
      <c r="N24" s="66">
        <f>SUM(N10:N23)</f>
        <v>124729547867.18561</v>
      </c>
      <c r="O24" s="63"/>
      <c r="P24" s="66">
        <f>SUM(P10:P23)</f>
        <v>121313264245</v>
      </c>
      <c r="Q24" s="63"/>
      <c r="R24" s="66">
        <f>SUM(R10:R23)</f>
        <v>3416283622.1856074</v>
      </c>
    </row>
    <row r="25" spans="2:18" ht="21.75" thickTop="1" x14ac:dyDescent="0.55000000000000004"/>
    <row r="26" spans="2:18" ht="30" x14ac:dyDescent="0.75">
      <c r="J26" s="52">
        <v>12</v>
      </c>
    </row>
  </sheetData>
  <sortState xmlns:xlrd2="http://schemas.microsoft.com/office/spreadsheetml/2017/richdata2" ref="B10:R23">
    <sortCondition descending="1" ref="R10:R23"/>
  </sortState>
  <mergeCells count="13">
    <mergeCell ref="B2:R2"/>
    <mergeCell ref="B3:R3"/>
    <mergeCell ref="B4:R4"/>
    <mergeCell ref="L9"/>
    <mergeCell ref="N9"/>
    <mergeCell ref="P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7"/>
  <sheetViews>
    <sheetView rightToLeft="1" view="pageBreakPreview" zoomScale="85" zoomScaleNormal="100" zoomScaleSheetLayoutView="85" workbookViewId="0">
      <selection activeCell="R18" sqref="A18:R23"/>
    </sheetView>
  </sheetViews>
  <sheetFormatPr defaultRowHeight="21" x14ac:dyDescent="0.55000000000000004"/>
  <cols>
    <col min="1" max="1" width="6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1" t="s">
        <v>108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53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182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6" spans="2:28" ht="30" x14ac:dyDescent="0.55000000000000004">
      <c r="B6" s="11" t="s">
        <v>159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61" t="s">
        <v>1</v>
      </c>
      <c r="D8" s="141" t="s">
        <v>55</v>
      </c>
      <c r="E8" s="141" t="s">
        <v>55</v>
      </c>
      <c r="F8" s="141" t="s">
        <v>55</v>
      </c>
      <c r="G8" s="141" t="s">
        <v>55</v>
      </c>
      <c r="H8" s="141" t="s">
        <v>55</v>
      </c>
      <c r="I8" s="141" t="s">
        <v>55</v>
      </c>
      <c r="J8" s="141" t="s">
        <v>55</v>
      </c>
      <c r="L8" s="141" t="s">
        <v>56</v>
      </c>
      <c r="M8" s="141" t="s">
        <v>56</v>
      </c>
      <c r="N8" s="141" t="s">
        <v>56</v>
      </c>
      <c r="O8" s="141" t="s">
        <v>56</v>
      </c>
      <c r="P8" s="141" t="s">
        <v>56</v>
      </c>
      <c r="Q8" s="141" t="s">
        <v>56</v>
      </c>
      <c r="R8" s="141" t="s">
        <v>56</v>
      </c>
    </row>
    <row r="9" spans="2:28" s="4" customFormat="1" ht="63" customHeight="1" x14ac:dyDescent="0.55000000000000004">
      <c r="B9" s="161" t="s">
        <v>1</v>
      </c>
      <c r="D9" s="144" t="s">
        <v>5</v>
      </c>
      <c r="E9" s="40"/>
      <c r="F9" s="144" t="s">
        <v>72</v>
      </c>
      <c r="G9" s="40"/>
      <c r="H9" s="144" t="s">
        <v>73</v>
      </c>
      <c r="I9" s="40"/>
      <c r="J9" s="144" t="s">
        <v>75</v>
      </c>
      <c r="L9" s="144" t="s">
        <v>5</v>
      </c>
      <c r="M9" s="40"/>
      <c r="N9" s="144" t="s">
        <v>72</v>
      </c>
      <c r="O9" s="40"/>
      <c r="P9" s="144" t="s">
        <v>73</v>
      </c>
      <c r="Q9" s="40"/>
      <c r="R9" s="144" t="s">
        <v>75</v>
      </c>
    </row>
    <row r="10" spans="2:28" x14ac:dyDescent="0.55000000000000004">
      <c r="B10" s="106" t="s">
        <v>76</v>
      </c>
      <c r="D10" s="76">
        <v>107000</v>
      </c>
      <c r="E10" s="69"/>
      <c r="F10" s="76">
        <v>4013526597</v>
      </c>
      <c r="G10" s="69"/>
      <c r="H10" s="76">
        <v>3456808875</v>
      </c>
      <c r="I10" s="69"/>
      <c r="J10" s="76">
        <v>556717722</v>
      </c>
      <c r="K10" s="69"/>
      <c r="L10" s="76">
        <v>107000</v>
      </c>
      <c r="M10" s="69"/>
      <c r="N10" s="76">
        <v>4013526597</v>
      </c>
      <c r="O10" s="69"/>
      <c r="P10" s="76">
        <v>3456808875</v>
      </c>
      <c r="Q10" s="69"/>
      <c r="R10" s="76">
        <v>556717722</v>
      </c>
    </row>
    <row r="11" spans="2:28" x14ac:dyDescent="0.55000000000000004">
      <c r="B11" s="107" t="s">
        <v>175</v>
      </c>
      <c r="D11" s="77">
        <v>6170</v>
      </c>
      <c r="E11" s="69"/>
      <c r="F11" s="77">
        <v>5816107488</v>
      </c>
      <c r="G11" s="69"/>
      <c r="H11" s="77">
        <v>5742858718</v>
      </c>
      <c r="I11" s="69"/>
      <c r="J11" s="77">
        <v>73248770</v>
      </c>
      <c r="K11" s="69"/>
      <c r="L11" s="77">
        <v>6170</v>
      </c>
      <c r="M11" s="69"/>
      <c r="N11" s="77">
        <v>5816107488</v>
      </c>
      <c r="O11" s="69"/>
      <c r="P11" s="77">
        <v>5742858718</v>
      </c>
      <c r="Q11" s="69"/>
      <c r="R11" s="77">
        <v>73248770</v>
      </c>
    </row>
    <row r="12" spans="2:28" x14ac:dyDescent="0.55000000000000004">
      <c r="B12" s="108" t="s">
        <v>167</v>
      </c>
      <c r="D12" s="78">
        <v>150000</v>
      </c>
      <c r="E12" s="69"/>
      <c r="F12" s="78">
        <v>3580071108</v>
      </c>
      <c r="G12" s="69"/>
      <c r="H12" s="78">
        <v>3521919150</v>
      </c>
      <c r="I12" s="69"/>
      <c r="J12" s="78">
        <v>58151958</v>
      </c>
      <c r="K12" s="69"/>
      <c r="L12" s="78">
        <v>150000</v>
      </c>
      <c r="M12" s="69"/>
      <c r="N12" s="78">
        <v>3580071108</v>
      </c>
      <c r="O12" s="69"/>
      <c r="P12" s="78">
        <v>3521919150</v>
      </c>
      <c r="Q12" s="69"/>
      <c r="R12" s="78">
        <v>58151958</v>
      </c>
    </row>
    <row r="13" spans="2:28" x14ac:dyDescent="0.55000000000000004">
      <c r="B13" s="107" t="s">
        <v>116</v>
      </c>
      <c r="D13" s="77">
        <v>1500</v>
      </c>
      <c r="E13" s="69"/>
      <c r="F13" s="77">
        <v>1424741720</v>
      </c>
      <c r="G13" s="69"/>
      <c r="H13" s="77">
        <v>1424741720</v>
      </c>
      <c r="I13" s="69"/>
      <c r="J13" s="77">
        <v>0</v>
      </c>
      <c r="K13" s="69"/>
      <c r="L13" s="77">
        <v>1500</v>
      </c>
      <c r="M13" s="69"/>
      <c r="N13" s="77">
        <v>1424741720</v>
      </c>
      <c r="O13" s="69"/>
      <c r="P13" s="77">
        <v>1424741720</v>
      </c>
      <c r="Q13" s="69"/>
      <c r="R13" s="77">
        <v>0</v>
      </c>
    </row>
    <row r="14" spans="2:28" x14ac:dyDescent="0.55000000000000004">
      <c r="B14" s="10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2:28" ht="21.75" thickBot="1" x14ac:dyDescent="0.6">
      <c r="B15" s="26" t="s">
        <v>93</v>
      </c>
      <c r="D15" s="68">
        <f>SUM(D10:D14)</f>
        <v>264670</v>
      </c>
      <c r="E15" s="69"/>
      <c r="F15" s="68">
        <f>SUM(F10:F14)</f>
        <v>14834446913</v>
      </c>
      <c r="G15" s="69"/>
      <c r="H15" s="68">
        <f>SUM(H10:H14)</f>
        <v>14146328463</v>
      </c>
      <c r="I15" s="69"/>
      <c r="J15" s="68">
        <f>SUM(J10:J14)</f>
        <v>688118450</v>
      </c>
      <c r="K15" s="69"/>
      <c r="L15" s="68">
        <f>SUM(L10:L14)</f>
        <v>264670</v>
      </c>
      <c r="M15" s="69"/>
      <c r="N15" s="68">
        <f>SUM(N10:N14)</f>
        <v>14834446913</v>
      </c>
      <c r="O15" s="69"/>
      <c r="P15" s="68">
        <f>SUM(P10:P14)</f>
        <v>14146328463</v>
      </c>
      <c r="Q15" s="69"/>
      <c r="R15" s="68">
        <f>SUM(R10:R14)</f>
        <v>688118450</v>
      </c>
    </row>
    <row r="16" spans="2:28" ht="21.75" thickTop="1" x14ac:dyDescent="0.55000000000000004"/>
    <row r="17" spans="10:10" ht="26.25" x14ac:dyDescent="0.65">
      <c r="J17" s="23">
        <v>13</v>
      </c>
    </row>
  </sheetData>
  <sortState xmlns:xlrd2="http://schemas.microsoft.com/office/spreadsheetml/2017/richdata2" ref="B10:R13">
    <sortCondition descending="1" ref="R10:R1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2:AC18"/>
  <sheetViews>
    <sheetView rightToLeft="1" view="pageBreakPreview" topLeftCell="B5" zoomScale="85" zoomScaleNormal="100" zoomScaleSheetLayoutView="85" workbookViewId="0">
      <selection activeCell="O9" sqref="O9"/>
    </sheetView>
  </sheetViews>
  <sheetFormatPr defaultRowHeight="21" x14ac:dyDescent="0.6"/>
  <cols>
    <col min="1" max="2" width="5.7109375" style="1" customWidth="1"/>
    <col min="3" max="3" width="37.7109375" style="1" customWidth="1"/>
    <col min="4" max="4" width="1" style="1" customWidth="1"/>
    <col min="5" max="5" width="16.42578125" style="1" customWidth="1"/>
    <col min="6" max="6" width="1" style="1" customWidth="1"/>
    <col min="7" max="7" width="16.5703125" style="1" customWidth="1"/>
    <col min="8" max="8" width="1" style="1" customWidth="1"/>
    <col min="9" max="9" width="17.5703125" style="1" bestFit="1" customWidth="1"/>
    <col min="10" max="10" width="1" style="1" customWidth="1"/>
    <col min="11" max="11" width="17.140625" style="1" customWidth="1"/>
    <col min="12" max="12" width="1" style="1" customWidth="1"/>
    <col min="13" max="13" width="21" style="60" bestFit="1" customWidth="1"/>
    <col min="14" max="14" width="1" style="1" customWidth="1"/>
    <col min="15" max="15" width="18.42578125" style="1" customWidth="1"/>
    <col min="16" max="16" width="1" style="1" customWidth="1"/>
    <col min="17" max="17" width="17.57031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1" t="s">
        <v>108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"/>
      <c r="S2" s="14"/>
      <c r="T2" s="14"/>
      <c r="U2" s="14"/>
      <c r="V2" s="14"/>
    </row>
    <row r="3" spans="3:29" ht="30" x14ac:dyDescent="0.6">
      <c r="C3" s="141" t="s">
        <v>53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"/>
      <c r="S3" s="14"/>
    </row>
    <row r="4" spans="3:29" ht="30" x14ac:dyDescent="0.6">
      <c r="C4" s="141" t="s">
        <v>182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"/>
      <c r="S4" s="14"/>
    </row>
    <row r="6" spans="3:29" s="2" customFormat="1" ht="30" x14ac:dyDescent="0.55000000000000004">
      <c r="C6" s="11" t="s">
        <v>160</v>
      </c>
      <c r="F6" s="10"/>
      <c r="G6" s="10"/>
      <c r="H6" s="10"/>
      <c r="I6" s="10"/>
      <c r="J6" s="10"/>
      <c r="K6" s="10"/>
      <c r="L6" s="10"/>
      <c r="M6" s="5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13" customFormat="1" ht="27" customHeight="1" x14ac:dyDescent="0.6">
      <c r="C7" s="142" t="s">
        <v>57</v>
      </c>
      <c r="E7" s="143" t="s">
        <v>55</v>
      </c>
      <c r="F7" s="143" t="s">
        <v>55</v>
      </c>
      <c r="G7" s="143" t="s">
        <v>55</v>
      </c>
      <c r="H7" s="143" t="s">
        <v>55</v>
      </c>
      <c r="I7" s="143" t="s">
        <v>55</v>
      </c>
      <c r="J7" s="143" t="s">
        <v>55</v>
      </c>
      <c r="K7" s="143" t="s">
        <v>55</v>
      </c>
      <c r="M7" s="143" t="s">
        <v>56</v>
      </c>
      <c r="N7" s="143" t="s">
        <v>56</v>
      </c>
      <c r="O7" s="143" t="s">
        <v>56</v>
      </c>
      <c r="P7" s="143" t="s">
        <v>56</v>
      </c>
      <c r="Q7" s="143" t="s">
        <v>56</v>
      </c>
      <c r="R7" s="143" t="s">
        <v>56</v>
      </c>
      <c r="S7" s="143" t="s">
        <v>56</v>
      </c>
    </row>
    <row r="8" spans="3:29" s="42" customFormat="1" ht="48" customHeight="1" x14ac:dyDescent="0.75">
      <c r="C8" s="142" t="s">
        <v>57</v>
      </c>
      <c r="E8" s="172" t="s">
        <v>81</v>
      </c>
      <c r="F8" s="43"/>
      <c r="G8" s="172" t="s">
        <v>78</v>
      </c>
      <c r="H8" s="43"/>
      <c r="I8" s="172" t="s">
        <v>79</v>
      </c>
      <c r="J8" s="43"/>
      <c r="K8" s="172" t="s">
        <v>82</v>
      </c>
      <c r="M8" s="171" t="s">
        <v>81</v>
      </c>
      <c r="N8" s="43"/>
      <c r="O8" s="172" t="s">
        <v>78</v>
      </c>
      <c r="P8" s="43"/>
      <c r="Q8" s="172" t="s">
        <v>79</v>
      </c>
      <c r="R8" s="43"/>
      <c r="S8" s="172" t="s">
        <v>82</v>
      </c>
    </row>
    <row r="9" spans="3:29" ht="21.75" x14ac:dyDescent="0.6">
      <c r="C9" s="103" t="s">
        <v>116</v>
      </c>
      <c r="D9" s="4"/>
      <c r="E9" s="73">
        <v>858409812</v>
      </c>
      <c r="F9" s="63"/>
      <c r="G9" s="73">
        <v>1</v>
      </c>
      <c r="H9" s="63"/>
      <c r="I9" s="73">
        <v>0</v>
      </c>
      <c r="J9" s="63"/>
      <c r="K9" s="73">
        <v>858409813</v>
      </c>
      <c r="L9" s="63"/>
      <c r="M9" s="125">
        <v>858409812</v>
      </c>
      <c r="N9" s="63"/>
      <c r="O9" s="73">
        <v>1</v>
      </c>
      <c r="P9" s="63"/>
      <c r="Q9" s="73">
        <v>0</v>
      </c>
      <c r="R9" s="63"/>
      <c r="S9" s="73">
        <v>858409813</v>
      </c>
    </row>
    <row r="10" spans="3:29" ht="21.75" x14ac:dyDescent="0.6">
      <c r="C10" s="105" t="s">
        <v>171</v>
      </c>
      <c r="D10" s="4"/>
      <c r="E10" s="72">
        <v>0</v>
      </c>
      <c r="F10" s="63"/>
      <c r="G10" s="72">
        <v>202027376</v>
      </c>
      <c r="H10" s="63"/>
      <c r="I10" s="72">
        <v>0</v>
      </c>
      <c r="J10" s="63"/>
      <c r="K10" s="72">
        <v>202027376</v>
      </c>
      <c r="L10" s="63"/>
      <c r="M10" s="126">
        <v>0</v>
      </c>
      <c r="N10" s="63"/>
      <c r="O10" s="72">
        <v>202027376</v>
      </c>
      <c r="P10" s="63"/>
      <c r="Q10" s="72">
        <v>0</v>
      </c>
      <c r="R10" s="63"/>
      <c r="S10" s="72">
        <v>202027376</v>
      </c>
    </row>
    <row r="11" spans="3:29" ht="21.75" x14ac:dyDescent="0.6">
      <c r="C11" s="104" t="s">
        <v>112</v>
      </c>
      <c r="D11" s="4"/>
      <c r="E11" s="75">
        <v>0</v>
      </c>
      <c r="F11" s="63"/>
      <c r="G11" s="75">
        <v>149732856</v>
      </c>
      <c r="H11" s="63"/>
      <c r="I11" s="75">
        <v>0</v>
      </c>
      <c r="J11" s="63"/>
      <c r="K11" s="75">
        <v>149732856</v>
      </c>
      <c r="L11" s="63"/>
      <c r="M11" s="127">
        <v>0</v>
      </c>
      <c r="N11" s="63"/>
      <c r="O11" s="75">
        <v>149732856</v>
      </c>
      <c r="P11" s="63"/>
      <c r="Q11" s="75">
        <v>0</v>
      </c>
      <c r="R11" s="63"/>
      <c r="S11" s="75">
        <v>149732856</v>
      </c>
    </row>
    <row r="12" spans="3:29" ht="21.75" x14ac:dyDescent="0.6">
      <c r="C12" s="105" t="s">
        <v>170</v>
      </c>
      <c r="D12" s="4"/>
      <c r="E12" s="72">
        <v>0</v>
      </c>
      <c r="F12" s="63"/>
      <c r="G12" s="72">
        <v>122018680</v>
      </c>
      <c r="H12" s="63"/>
      <c r="I12" s="72">
        <v>0</v>
      </c>
      <c r="J12" s="63"/>
      <c r="K12" s="72">
        <v>122018680</v>
      </c>
      <c r="L12" s="63"/>
      <c r="M12" s="126">
        <v>0</v>
      </c>
      <c r="N12" s="63"/>
      <c r="O12" s="72">
        <v>122018680</v>
      </c>
      <c r="P12" s="63"/>
      <c r="Q12" s="72">
        <v>0</v>
      </c>
      <c r="R12" s="63"/>
      <c r="S12" s="72">
        <v>122018680</v>
      </c>
    </row>
    <row r="13" spans="3:29" ht="21.75" x14ac:dyDescent="0.6">
      <c r="C13" s="105" t="s">
        <v>110</v>
      </c>
      <c r="D13" s="4"/>
      <c r="E13" s="72">
        <v>0</v>
      </c>
      <c r="F13" s="63"/>
      <c r="G13" s="72">
        <v>112760299</v>
      </c>
      <c r="H13" s="63"/>
      <c r="I13" s="72">
        <v>0</v>
      </c>
      <c r="J13" s="63"/>
      <c r="K13" s="72">
        <v>112760299</v>
      </c>
      <c r="L13" s="63"/>
      <c r="M13" s="126">
        <v>0</v>
      </c>
      <c r="N13" s="63"/>
      <c r="O13" s="72">
        <v>112760299</v>
      </c>
      <c r="P13" s="63"/>
      <c r="Q13" s="72">
        <v>0</v>
      </c>
      <c r="R13" s="63"/>
      <c r="S13" s="72">
        <v>112760299</v>
      </c>
    </row>
    <row r="14" spans="3:29" ht="21.75" x14ac:dyDescent="0.6">
      <c r="C14" s="104" t="s">
        <v>175</v>
      </c>
      <c r="D14" s="4"/>
      <c r="E14" s="75">
        <v>0</v>
      </c>
      <c r="F14" s="63"/>
      <c r="G14" s="75">
        <v>0</v>
      </c>
      <c r="H14" s="63"/>
      <c r="I14" s="75">
        <v>73248770</v>
      </c>
      <c r="J14" s="63"/>
      <c r="K14" s="75">
        <v>73248770</v>
      </c>
      <c r="L14" s="63"/>
      <c r="M14" s="127">
        <v>0</v>
      </c>
      <c r="N14" s="63"/>
      <c r="O14" s="75">
        <v>0</v>
      </c>
      <c r="P14" s="63"/>
      <c r="Q14" s="75">
        <v>73248770</v>
      </c>
      <c r="R14" s="63"/>
      <c r="S14" s="75">
        <v>73248770</v>
      </c>
    </row>
    <row r="15" spans="3:29" ht="21.75" x14ac:dyDescent="0.6">
      <c r="C15" s="104" t="s">
        <v>114</v>
      </c>
      <c r="D15" s="4"/>
      <c r="E15" s="75">
        <v>0</v>
      </c>
      <c r="F15" s="63"/>
      <c r="G15" s="75">
        <v>59539206</v>
      </c>
      <c r="H15" s="63"/>
      <c r="I15" s="75">
        <v>0</v>
      </c>
      <c r="J15" s="63"/>
      <c r="K15" s="75">
        <v>59539206</v>
      </c>
      <c r="L15" s="63"/>
      <c r="M15" s="127">
        <v>0</v>
      </c>
      <c r="N15" s="63"/>
      <c r="O15" s="75">
        <v>59539206</v>
      </c>
      <c r="P15" s="63"/>
      <c r="Q15" s="75">
        <v>0</v>
      </c>
      <c r="R15" s="63"/>
      <c r="S15" s="75">
        <v>59539206</v>
      </c>
    </row>
    <row r="16" spans="3:29" ht="24.75" thickBot="1" x14ac:dyDescent="0.65">
      <c r="C16" s="22" t="s">
        <v>93</v>
      </c>
      <c r="E16" s="68">
        <f>SUM(E9:E15)</f>
        <v>858409812</v>
      </c>
      <c r="F16" s="69"/>
      <c r="G16" s="68">
        <f>SUM(G9:G15)</f>
        <v>646078418</v>
      </c>
      <c r="H16" s="69"/>
      <c r="I16" s="68">
        <f>SUM(I9:I15)</f>
        <v>73248770</v>
      </c>
      <c r="J16" s="69"/>
      <c r="K16" s="68">
        <f>SUM(K9:K15)</f>
        <v>1577737000</v>
      </c>
      <c r="L16" s="69"/>
      <c r="M16" s="81">
        <f>SUM(M9:M15)</f>
        <v>858409812</v>
      </c>
      <c r="N16" s="69"/>
      <c r="O16" s="68">
        <f>SUM(O9:O15)</f>
        <v>646078418</v>
      </c>
      <c r="P16" s="69"/>
      <c r="Q16" s="68">
        <f>SUM(Q9:Q15)</f>
        <v>73248770</v>
      </c>
      <c r="R16" s="69"/>
      <c r="S16" s="68">
        <f>SUM(S9:S15)</f>
        <v>1577737000</v>
      </c>
    </row>
    <row r="17" spans="11:11" ht="21.75" thickTop="1" x14ac:dyDescent="0.6"/>
    <row r="18" spans="11:11" ht="30" x14ac:dyDescent="0.75">
      <c r="K18" s="46">
        <v>14</v>
      </c>
    </row>
  </sheetData>
  <sortState xmlns:xlrd2="http://schemas.microsoft.com/office/spreadsheetml/2017/richdata2" ref="C9:S15">
    <sortCondition descending="1" ref="S9:S15"/>
  </sortState>
  <mergeCells count="14">
    <mergeCell ref="S8"/>
    <mergeCell ref="M7:S7"/>
    <mergeCell ref="C7:C8"/>
    <mergeCell ref="E8"/>
    <mergeCell ref="G8"/>
    <mergeCell ref="I8"/>
    <mergeCell ref="K8"/>
    <mergeCell ref="E7:K7"/>
    <mergeCell ref="C2:Q2"/>
    <mergeCell ref="C3:Q3"/>
    <mergeCell ref="C4:Q4"/>
    <mergeCell ref="M8"/>
    <mergeCell ref="O8"/>
    <mergeCell ref="Q8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4"/>
  <sheetViews>
    <sheetView rightToLeft="1" view="pageBreakPreview" topLeftCell="A7" zoomScaleNormal="100" zoomScaleSheetLayoutView="100" workbookViewId="0">
      <selection activeCell="F21" sqref="F21"/>
    </sheetView>
  </sheetViews>
  <sheetFormatPr defaultRowHeight="21.75" customHeight="1" x14ac:dyDescent="0.55000000000000004"/>
  <cols>
    <col min="1" max="1" width="7.7109375" style="2" customWidth="1"/>
    <col min="2" max="2" width="42.7109375" style="2" customWidth="1"/>
    <col min="3" max="3" width="1" style="2" customWidth="1"/>
    <col min="4" max="4" width="21.4257812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1" t="s">
        <v>108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28" ht="31.5" customHeight="1" x14ac:dyDescent="0.55000000000000004">
      <c r="B3" s="141" t="s">
        <v>53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2:28" ht="31.5" customHeight="1" x14ac:dyDescent="0.55000000000000004">
      <c r="B4" s="141" t="s">
        <v>182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28" ht="73.5" customHeight="1" x14ac:dyDescent="0.55000000000000004"/>
    <row r="6" spans="2:28" ht="30" x14ac:dyDescent="0.55000000000000004">
      <c r="B6" s="11" t="s">
        <v>161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21.75" customHeight="1" x14ac:dyDescent="0.55000000000000004">
      <c r="B8" s="145" t="s">
        <v>83</v>
      </c>
      <c r="C8" s="145" t="s">
        <v>83</v>
      </c>
      <c r="D8" s="145" t="s">
        <v>83</v>
      </c>
      <c r="F8" s="145" t="s">
        <v>55</v>
      </c>
      <c r="G8" s="145" t="s">
        <v>55</v>
      </c>
      <c r="H8" s="145" t="s">
        <v>55</v>
      </c>
      <c r="J8" s="145" t="s">
        <v>56</v>
      </c>
      <c r="K8" s="145" t="s">
        <v>56</v>
      </c>
      <c r="L8" s="145" t="s">
        <v>56</v>
      </c>
    </row>
    <row r="9" spans="2:28" s="36" customFormat="1" ht="50.25" customHeight="1" x14ac:dyDescent="0.6">
      <c r="B9" s="169" t="s">
        <v>84</v>
      </c>
      <c r="D9" s="169" t="s">
        <v>42</v>
      </c>
      <c r="F9" s="169" t="s">
        <v>85</v>
      </c>
      <c r="H9" s="169" t="s">
        <v>86</v>
      </c>
      <c r="J9" s="169" t="s">
        <v>85</v>
      </c>
      <c r="L9" s="169" t="s">
        <v>86</v>
      </c>
    </row>
    <row r="10" spans="2:28" s="4" customFormat="1" ht="21.75" customHeight="1" x14ac:dyDescent="0.55000000000000004">
      <c r="B10" s="103" t="s">
        <v>122</v>
      </c>
      <c r="D10" s="74" t="s">
        <v>149</v>
      </c>
      <c r="F10" s="73">
        <v>397446574</v>
      </c>
      <c r="G10" s="63"/>
      <c r="H10" s="132" t="s">
        <v>62</v>
      </c>
      <c r="I10" s="63"/>
      <c r="J10" s="73">
        <v>397446574</v>
      </c>
      <c r="L10" s="40"/>
    </row>
    <row r="11" spans="2:28" s="4" customFormat="1" ht="21.75" customHeight="1" x14ac:dyDescent="0.55000000000000004">
      <c r="B11" s="104" t="s">
        <v>164</v>
      </c>
      <c r="D11" s="74" t="s">
        <v>165</v>
      </c>
      <c r="F11" s="75">
        <v>385013699</v>
      </c>
      <c r="G11" s="63"/>
      <c r="H11" s="74" t="s">
        <v>62</v>
      </c>
      <c r="I11" s="63"/>
      <c r="J11" s="75">
        <v>385013699</v>
      </c>
      <c r="L11" s="32"/>
    </row>
    <row r="12" spans="2:28" s="4" customFormat="1" ht="21.75" customHeight="1" x14ac:dyDescent="0.55000000000000004">
      <c r="B12" s="104" t="s">
        <v>119</v>
      </c>
      <c r="D12" s="74" t="s">
        <v>62</v>
      </c>
      <c r="F12" s="75">
        <v>348493169</v>
      </c>
      <c r="G12" s="63"/>
      <c r="H12" s="74" t="s">
        <v>62</v>
      </c>
      <c r="I12" s="63"/>
      <c r="J12" s="75">
        <v>348493169</v>
      </c>
      <c r="L12" s="32"/>
    </row>
    <row r="13" spans="2:28" s="4" customFormat="1" ht="21.75" customHeight="1" x14ac:dyDescent="0.55000000000000004">
      <c r="B13" s="104" t="s">
        <v>122</v>
      </c>
      <c r="D13" s="74" t="s">
        <v>186</v>
      </c>
      <c r="F13" s="75">
        <v>48387944</v>
      </c>
      <c r="G13" s="63"/>
      <c r="H13" s="74" t="s">
        <v>62</v>
      </c>
      <c r="I13" s="63"/>
      <c r="J13" s="75">
        <v>48387944</v>
      </c>
    </row>
    <row r="14" spans="2:28" s="4" customFormat="1" ht="21.75" customHeight="1" x14ac:dyDescent="0.55000000000000004">
      <c r="B14" s="104" t="s">
        <v>143</v>
      </c>
      <c r="D14" s="74" t="s">
        <v>184</v>
      </c>
      <c r="F14" s="75">
        <v>43397244</v>
      </c>
      <c r="G14" s="63"/>
      <c r="H14" s="74" t="s">
        <v>62</v>
      </c>
      <c r="I14" s="63"/>
      <c r="J14" s="75">
        <v>43397244</v>
      </c>
    </row>
    <row r="15" spans="2:28" s="4" customFormat="1" ht="21.75" customHeight="1" x14ac:dyDescent="0.55000000000000004">
      <c r="B15" s="104" t="s">
        <v>144</v>
      </c>
      <c r="D15" s="74" t="s">
        <v>145</v>
      </c>
      <c r="F15" s="75">
        <v>59472</v>
      </c>
      <c r="G15" s="63"/>
      <c r="H15" s="74" t="s">
        <v>62</v>
      </c>
      <c r="I15" s="63"/>
      <c r="J15" s="75">
        <v>59472</v>
      </c>
      <c r="L15" s="4" t="s">
        <v>62</v>
      </c>
    </row>
    <row r="16" spans="2:28" s="4" customFormat="1" ht="21.75" customHeight="1" x14ac:dyDescent="0.55000000000000004">
      <c r="B16" s="105" t="s">
        <v>140</v>
      </c>
      <c r="D16" s="131" t="s">
        <v>141</v>
      </c>
      <c r="F16" s="72">
        <v>27319</v>
      </c>
      <c r="G16" s="63"/>
      <c r="H16" s="131" t="s">
        <v>62</v>
      </c>
      <c r="I16" s="63"/>
      <c r="J16" s="72">
        <v>27319</v>
      </c>
      <c r="L16" s="32"/>
    </row>
    <row r="17" spans="2:12" s="4" customFormat="1" ht="21.75" customHeight="1" x14ac:dyDescent="0.55000000000000004">
      <c r="B17" s="104" t="s">
        <v>122</v>
      </c>
      <c r="D17" s="74" t="s">
        <v>123</v>
      </c>
      <c r="F17" s="75">
        <v>15287</v>
      </c>
      <c r="G17" s="63"/>
      <c r="H17" s="74" t="s">
        <v>62</v>
      </c>
      <c r="I17" s="63"/>
      <c r="J17" s="75">
        <v>15287</v>
      </c>
      <c r="L17" s="32"/>
    </row>
    <row r="18" spans="2:12" s="4" customFormat="1" ht="21.75" customHeight="1" x14ac:dyDescent="0.55000000000000004">
      <c r="B18" s="104" t="s">
        <v>122</v>
      </c>
      <c r="D18" s="74" t="s">
        <v>126</v>
      </c>
      <c r="F18" s="75">
        <v>9425</v>
      </c>
      <c r="G18" s="63"/>
      <c r="H18" s="74" t="s">
        <v>62</v>
      </c>
      <c r="I18" s="63"/>
      <c r="J18" s="75">
        <v>9425</v>
      </c>
      <c r="L18" s="32"/>
    </row>
    <row r="19" spans="2:12" s="4" customFormat="1" ht="21.75" customHeight="1" x14ac:dyDescent="0.55000000000000004">
      <c r="B19" s="104" t="s">
        <v>137</v>
      </c>
      <c r="D19" s="74" t="s">
        <v>138</v>
      </c>
      <c r="F19" s="75">
        <v>965</v>
      </c>
      <c r="G19" s="63"/>
      <c r="H19" s="74" t="s">
        <v>62</v>
      </c>
      <c r="I19" s="63"/>
      <c r="J19" s="75">
        <v>965</v>
      </c>
      <c r="L19" s="4" t="s">
        <v>62</v>
      </c>
    </row>
    <row r="20" spans="2:12" s="4" customFormat="1" ht="21.75" customHeight="1" x14ac:dyDescent="0.55000000000000004">
      <c r="B20" s="104"/>
      <c r="D20" s="74"/>
      <c r="F20" s="75"/>
      <c r="G20" s="63"/>
      <c r="H20" s="74"/>
      <c r="I20" s="63"/>
      <c r="J20" s="75"/>
      <c r="L20" s="32"/>
    </row>
    <row r="21" spans="2:12" s="4" customFormat="1" ht="21.75" customHeight="1" x14ac:dyDescent="0.55000000000000004">
      <c r="B21" s="32"/>
      <c r="D21" s="74"/>
      <c r="F21" s="75"/>
      <c r="G21" s="63"/>
      <c r="H21" s="74"/>
      <c r="I21" s="63"/>
      <c r="J21" s="75"/>
    </row>
    <row r="22" spans="2:12" ht="21.75" customHeight="1" thickBot="1" x14ac:dyDescent="0.6">
      <c r="B22" s="173" t="s">
        <v>93</v>
      </c>
      <c r="C22" s="173"/>
      <c r="D22" s="173"/>
      <c r="F22" s="68">
        <f>SUM(F10:F20)</f>
        <v>1222851098</v>
      </c>
      <c r="G22" s="69"/>
      <c r="H22" s="67"/>
      <c r="I22" s="69"/>
      <c r="J22" s="68">
        <f>SUM(J10:J20)</f>
        <v>1222851098</v>
      </c>
      <c r="L22" s="26"/>
    </row>
    <row r="23" spans="2:12" ht="21.75" customHeight="1" thickTop="1" x14ac:dyDescent="0.55000000000000004"/>
    <row r="24" spans="2:12" ht="30" x14ac:dyDescent="0.75">
      <c r="F24" s="50">
        <v>15</v>
      </c>
    </row>
  </sheetData>
  <sortState xmlns:xlrd2="http://schemas.microsoft.com/office/spreadsheetml/2017/richdata2" ref="B10:L21">
    <sortCondition descending="1" ref="J10:J21"/>
  </sortState>
  <mergeCells count="13"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25" right="0.25" top="0.75" bottom="0.75" header="0.3" footer="0.3"/>
  <pageSetup paperSize="9"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view="pageBreakPreview" topLeftCell="A4" zoomScaleNormal="100" zoomScaleSheetLayoutView="100" workbookViewId="0">
      <selection activeCell="K12" sqref="K12"/>
    </sheetView>
  </sheetViews>
  <sheetFormatPr defaultRowHeight="21" x14ac:dyDescent="0.55000000000000004"/>
  <cols>
    <col min="1" max="1" width="3.28515625" style="2" customWidth="1"/>
    <col min="2" max="2" width="47.85546875" style="2" customWidth="1"/>
    <col min="3" max="3" width="1" style="2" customWidth="1"/>
    <col min="4" max="4" width="12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1" t="s">
        <v>108</v>
      </c>
      <c r="C2" s="141"/>
      <c r="D2" s="141"/>
      <c r="E2" s="141"/>
      <c r="F2" s="141"/>
    </row>
    <row r="3" spans="2:28" ht="30" x14ac:dyDescent="0.55000000000000004">
      <c r="B3" s="141" t="s">
        <v>53</v>
      </c>
      <c r="C3" s="141"/>
      <c r="D3" s="141"/>
      <c r="E3" s="141"/>
      <c r="F3" s="141"/>
    </row>
    <row r="4" spans="2:28" ht="30" x14ac:dyDescent="0.55000000000000004">
      <c r="B4" s="141" t="s">
        <v>182</v>
      </c>
      <c r="C4" s="141"/>
      <c r="D4" s="141"/>
      <c r="E4" s="141"/>
      <c r="F4" s="141"/>
    </row>
    <row r="5" spans="2:28" ht="125.25" customHeight="1" x14ac:dyDescent="0.55000000000000004"/>
    <row r="6" spans="2:28" s="22" customFormat="1" ht="24" x14ac:dyDescent="0.6">
      <c r="B6" s="55" t="s">
        <v>162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74" t="s">
        <v>87</v>
      </c>
      <c r="D8" s="141" t="s">
        <v>55</v>
      </c>
      <c r="F8" s="141" t="s">
        <v>183</v>
      </c>
    </row>
    <row r="9" spans="2:28" ht="30" x14ac:dyDescent="0.55000000000000004">
      <c r="B9" s="175" t="s">
        <v>87</v>
      </c>
      <c r="D9" s="176" t="s">
        <v>45</v>
      </c>
      <c r="F9" s="176" t="s">
        <v>45</v>
      </c>
    </row>
    <row r="10" spans="2:28" x14ac:dyDescent="0.55000000000000004">
      <c r="B10" s="107" t="s">
        <v>88</v>
      </c>
      <c r="D10" s="77">
        <v>20457110</v>
      </c>
      <c r="E10" s="69"/>
      <c r="F10" s="77">
        <v>20457110</v>
      </c>
    </row>
    <row r="11" spans="2:28" x14ac:dyDescent="0.55000000000000004">
      <c r="B11" s="107" t="s">
        <v>151</v>
      </c>
      <c r="D11" s="77">
        <v>5178717</v>
      </c>
      <c r="E11" s="69"/>
      <c r="F11" s="77">
        <v>5178717</v>
      </c>
    </row>
    <row r="12" spans="2:28" x14ac:dyDescent="0.55000000000000004">
      <c r="B12" s="107" t="s">
        <v>89</v>
      </c>
      <c r="D12" s="77">
        <v>0</v>
      </c>
      <c r="E12" s="69"/>
      <c r="F12" s="77">
        <v>0</v>
      </c>
    </row>
    <row r="13" spans="2:28" ht="21.75" thickBot="1" x14ac:dyDescent="0.6">
      <c r="B13" s="110" t="s">
        <v>93</v>
      </c>
      <c r="D13" s="68">
        <f>SUM(D10:D12)</f>
        <v>25635827</v>
      </c>
      <c r="E13" s="69"/>
      <c r="F13" s="68">
        <f>SUM(F10:F12)</f>
        <v>25635827</v>
      </c>
    </row>
    <row r="14" spans="2:28" ht="21.75" thickTop="1" x14ac:dyDescent="0.55000000000000004"/>
    <row r="15" spans="2:28" ht="23.25" customHeight="1" x14ac:dyDescent="0.55000000000000004"/>
    <row r="16" spans="2:28" ht="85.5" customHeight="1" x14ac:dyDescent="0.55000000000000004"/>
    <row r="17" spans="4:4" ht="30" x14ac:dyDescent="0.75">
      <c r="D17" s="46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topLeftCell="A7" zoomScale="85" zoomScaleNormal="85" zoomScaleSheetLayoutView="85" workbookViewId="0">
      <selection activeCell="O18" sqref="E18:O18"/>
    </sheetView>
  </sheetViews>
  <sheetFormatPr defaultRowHeight="21" x14ac:dyDescent="0.55000000000000004"/>
  <cols>
    <col min="1" max="1" width="7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41" t="s">
        <v>108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3:17" ht="30" x14ac:dyDescent="0.55000000000000004"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3:17" ht="30" x14ac:dyDescent="0.55000000000000004">
      <c r="C4" s="141" t="s">
        <v>182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5" t="s">
        <v>94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6" customFormat="1" ht="34.5" customHeight="1" x14ac:dyDescent="0.25">
      <c r="C9" s="142" t="s">
        <v>102</v>
      </c>
      <c r="D9" s="143" t="s">
        <v>174</v>
      </c>
      <c r="E9" s="143" t="s">
        <v>2</v>
      </c>
      <c r="F9" s="143" t="s">
        <v>2</v>
      </c>
      <c r="G9" s="143" t="s">
        <v>2</v>
      </c>
      <c r="I9" s="143" t="s">
        <v>3</v>
      </c>
      <c r="J9" s="143" t="s">
        <v>3</v>
      </c>
      <c r="K9" s="143" t="s">
        <v>3</v>
      </c>
      <c r="M9" s="143" t="s">
        <v>183</v>
      </c>
      <c r="N9" s="143" t="s">
        <v>4</v>
      </c>
      <c r="O9" s="143" t="s">
        <v>4</v>
      </c>
      <c r="P9" s="143" t="s">
        <v>4</v>
      </c>
      <c r="Q9" s="143" t="s">
        <v>4</v>
      </c>
    </row>
    <row r="10" spans="3:17" s="6" customFormat="1" ht="44.25" customHeight="1" x14ac:dyDescent="0.25">
      <c r="C10" s="142"/>
      <c r="D10" s="9"/>
      <c r="E10" s="144" t="s">
        <v>6</v>
      </c>
      <c r="F10" s="9"/>
      <c r="G10" s="144" t="s">
        <v>7</v>
      </c>
      <c r="I10" s="144" t="s">
        <v>103</v>
      </c>
      <c r="J10" s="9"/>
      <c r="K10" s="144" t="s">
        <v>104</v>
      </c>
      <c r="M10" s="144" t="s">
        <v>6</v>
      </c>
      <c r="N10" s="9"/>
      <c r="O10" s="144" t="s">
        <v>7</v>
      </c>
      <c r="Q10" s="146" t="s">
        <v>11</v>
      </c>
    </row>
    <row r="11" spans="3:17" s="6" customFormat="1" ht="39.75" customHeight="1" x14ac:dyDescent="0.25">
      <c r="C11" s="142"/>
      <c r="D11" s="8"/>
      <c r="E11" s="145" t="s">
        <v>6</v>
      </c>
      <c r="F11" s="8"/>
      <c r="G11" s="145" t="s">
        <v>7</v>
      </c>
      <c r="I11" s="145"/>
      <c r="J11" s="8"/>
      <c r="K11" s="145"/>
      <c r="M11" s="145" t="s">
        <v>6</v>
      </c>
      <c r="N11" s="8"/>
      <c r="O11" s="145" t="s">
        <v>7</v>
      </c>
      <c r="Q11" s="147" t="s">
        <v>11</v>
      </c>
    </row>
    <row r="12" spans="3:17" x14ac:dyDescent="0.55000000000000004">
      <c r="C12" s="106" t="s">
        <v>98</v>
      </c>
      <c r="E12" s="77">
        <f>'اوراق مشارکت'!R22</f>
        <v>103545187433</v>
      </c>
      <c r="F12" s="69"/>
      <c r="G12" s="77">
        <f>'اوراق مشارکت'!T22</f>
        <v>104351716829</v>
      </c>
      <c r="H12" s="69"/>
      <c r="I12" s="77">
        <f>'اوراق مشارکت'!X22</f>
        <v>0</v>
      </c>
      <c r="J12" s="69"/>
      <c r="K12" s="77">
        <f>'اوراق مشارکت'!AB22</f>
        <v>7240849208</v>
      </c>
      <c r="L12" s="69"/>
      <c r="M12" s="77">
        <f>'اوراق مشارکت'!AH22</f>
        <v>96431452420</v>
      </c>
      <c r="N12" s="69"/>
      <c r="O12" s="77">
        <f>'اوراق مشارکت'!AJ22</f>
        <v>97830194811.982819</v>
      </c>
      <c r="P12" s="69"/>
      <c r="Q12" s="95">
        <f>O12/$O$18</f>
        <v>0.45956047144070783</v>
      </c>
    </row>
    <row r="13" spans="3:17" x14ac:dyDescent="0.55000000000000004">
      <c r="C13" s="108" t="s">
        <v>163</v>
      </c>
      <c r="E13" s="77">
        <f>سپرده!L25</f>
        <v>54903360035</v>
      </c>
      <c r="F13" s="69"/>
      <c r="G13" s="77">
        <f>E13</f>
        <v>54903360035</v>
      </c>
      <c r="H13" s="69"/>
      <c r="I13" s="77">
        <f>سپرده!N25</f>
        <v>43327328792</v>
      </c>
      <c r="J13" s="69"/>
      <c r="K13" s="77">
        <f>سپرده!P25</f>
        <v>38623117866</v>
      </c>
      <c r="L13" s="69"/>
      <c r="M13" s="102">
        <f>سپرده!R25</f>
        <v>59607570961</v>
      </c>
      <c r="O13" s="102">
        <f>M13</f>
        <v>59607570961</v>
      </c>
      <c r="P13" s="69"/>
      <c r="Q13" s="95">
        <f>O13/$O$18</f>
        <v>0.2800084724856064</v>
      </c>
    </row>
    <row r="14" spans="3:17" x14ac:dyDescent="0.55000000000000004">
      <c r="C14" s="108" t="s">
        <v>96</v>
      </c>
      <c r="E14" s="77">
        <f>سهام!H22</f>
        <v>35926171496</v>
      </c>
      <c r="F14" s="69"/>
      <c r="G14" s="77">
        <f>سهام!J22</f>
        <v>34052327146.086296</v>
      </c>
      <c r="H14" s="69"/>
      <c r="I14" s="77">
        <f>سهام!N22</f>
        <v>5596170468</v>
      </c>
      <c r="J14" s="69"/>
      <c r="K14" s="77">
        <f>سهام!R22</f>
        <v>7593597705</v>
      </c>
      <c r="L14" s="69"/>
      <c r="M14" s="77">
        <f>سهام!X22</f>
        <v>35484214449</v>
      </c>
      <c r="N14" s="69"/>
      <c r="O14" s="77">
        <f>سهام!Z22</f>
        <v>35439974789.185608</v>
      </c>
      <c r="P14" s="69"/>
      <c r="Q14" s="95">
        <f>O14/$O$18</f>
        <v>0.16648041592134327</v>
      </c>
    </row>
    <row r="15" spans="3:17" x14ac:dyDescent="0.55000000000000004">
      <c r="C15" s="107" t="s">
        <v>101</v>
      </c>
      <c r="E15" s="77">
        <f>'گواهی سپرده'!N13</f>
        <v>20000000000</v>
      </c>
      <c r="F15" s="77"/>
      <c r="G15" s="77">
        <f>'گواهی سپرده'!P13</f>
        <v>20000000000</v>
      </c>
      <c r="H15" s="77"/>
      <c r="I15" s="77">
        <f>'گواهی سپرده'!T15</f>
        <v>0</v>
      </c>
      <c r="J15" s="77"/>
      <c r="K15" s="77">
        <f>'گواهی سپرده'!X15</f>
        <v>0</v>
      </c>
      <c r="L15" s="77"/>
      <c r="M15" s="77">
        <f>'گواهی سپرده'!AB15</f>
        <v>20000000000</v>
      </c>
      <c r="N15" s="77"/>
      <c r="O15" s="77">
        <f>'گواهی سپرده'!AD15</f>
        <v>20000000000</v>
      </c>
      <c r="P15" s="77"/>
      <c r="Q15" s="95">
        <f>O15/$O$18</f>
        <v>9.3950640152342446E-2</v>
      </c>
    </row>
    <row r="16" spans="3:17" x14ac:dyDescent="0.55000000000000004">
      <c r="C16" s="107" t="s">
        <v>97</v>
      </c>
      <c r="E16" s="77">
        <v>0</v>
      </c>
      <c r="F16" s="69"/>
      <c r="G16" s="77">
        <v>0</v>
      </c>
      <c r="H16" s="69"/>
      <c r="I16" s="77">
        <v>0</v>
      </c>
      <c r="J16" s="69"/>
      <c r="K16" s="77">
        <v>0</v>
      </c>
      <c r="L16" s="69"/>
      <c r="M16" s="77">
        <v>0</v>
      </c>
      <c r="N16" s="69"/>
      <c r="O16" s="77">
        <v>0</v>
      </c>
      <c r="P16" s="69"/>
      <c r="Q16" s="95">
        <f>O16/$O$18</f>
        <v>0</v>
      </c>
    </row>
    <row r="17" spans="3:17" x14ac:dyDescent="0.55000000000000004">
      <c r="C17" s="107"/>
      <c r="E17" s="77"/>
      <c r="F17" s="69"/>
      <c r="G17" s="77"/>
      <c r="H17" s="69"/>
      <c r="I17" s="77"/>
      <c r="J17" s="69"/>
      <c r="K17" s="77"/>
      <c r="L17" s="69"/>
      <c r="M17" s="77"/>
      <c r="N17" s="69"/>
      <c r="O17" s="77"/>
      <c r="P17" s="69"/>
      <c r="Q17" s="95"/>
    </row>
    <row r="18" spans="3:17" ht="21.75" thickBot="1" x14ac:dyDescent="0.6">
      <c r="C18" s="107" t="s">
        <v>93</v>
      </c>
      <c r="D18" s="3">
        <f t="shared" ref="D18:P18" si="0">SUM(D12:D16)</f>
        <v>0</v>
      </c>
      <c r="E18" s="68">
        <f t="shared" si="0"/>
        <v>214374718964</v>
      </c>
      <c r="F18" s="77">
        <f t="shared" si="0"/>
        <v>0</v>
      </c>
      <c r="G18" s="68">
        <f t="shared" si="0"/>
        <v>213307404010.0863</v>
      </c>
      <c r="H18" s="77">
        <f t="shared" si="0"/>
        <v>0</v>
      </c>
      <c r="I18" s="68">
        <f t="shared" si="0"/>
        <v>48923499260</v>
      </c>
      <c r="J18" s="77">
        <f t="shared" si="0"/>
        <v>0</v>
      </c>
      <c r="K18" s="68">
        <f t="shared" si="0"/>
        <v>53457564779</v>
      </c>
      <c r="L18" s="77">
        <f t="shared" si="0"/>
        <v>0</v>
      </c>
      <c r="M18" s="68">
        <f>SUM(M12:M16)</f>
        <v>211523237830</v>
      </c>
      <c r="N18" s="77">
        <f t="shared" si="0"/>
        <v>0</v>
      </c>
      <c r="O18" s="68">
        <f>SUM(O12:O16)</f>
        <v>212877740562.16843</v>
      </c>
      <c r="P18" s="77">
        <f t="shared" si="0"/>
        <v>0</v>
      </c>
      <c r="Q18" s="96">
        <f>SUM(Q12:Q17)</f>
        <v>1</v>
      </c>
    </row>
    <row r="19" spans="3:17" ht="21.75" thickTop="1" x14ac:dyDescent="0.55000000000000004"/>
    <row r="22" spans="3:17" ht="30" x14ac:dyDescent="0.75">
      <c r="I22" s="4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D24"/>
  <sheetViews>
    <sheetView rightToLeft="1" view="pageBreakPreview" topLeftCell="A8" zoomScale="85" zoomScaleNormal="85" zoomScaleSheetLayoutView="85" workbookViewId="0">
      <selection activeCell="AB23" sqref="F23:AB2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7" style="2" customWidth="1"/>
    <col min="4" max="4" width="27.5703125" style="2" bestFit="1" customWidth="1"/>
    <col min="5" max="5" width="1" style="2" customWidth="1"/>
    <col min="6" max="6" width="14.28515625" style="2" customWidth="1"/>
    <col min="7" max="7" width="1" style="2" customWidth="1"/>
    <col min="8" max="8" width="18.42578125" style="2" bestFit="1" customWidth="1"/>
    <col min="9" max="9" width="1" style="2" customWidth="1"/>
    <col min="10" max="10" width="19.7109375" style="2" customWidth="1"/>
    <col min="11" max="11" width="1" style="2" customWidth="1"/>
    <col min="12" max="12" width="10.5703125" style="2" customWidth="1"/>
    <col min="13" max="13" width="0.85546875" style="2" customWidth="1"/>
    <col min="14" max="14" width="19.28515625" style="2" bestFit="1" customWidth="1"/>
    <col min="15" max="15" width="1" style="2" customWidth="1"/>
    <col min="16" max="16" width="13.28515625" style="2" bestFit="1" customWidth="1"/>
    <col min="17" max="17" width="1" style="2" customWidth="1"/>
    <col min="18" max="18" width="17.28515625" style="2" bestFit="1" customWidth="1"/>
    <col min="19" max="19" width="1" style="2" customWidth="1"/>
    <col min="20" max="20" width="11.42578125" style="2" bestFit="1" customWidth="1"/>
    <col min="21" max="21" width="1" style="2" customWidth="1"/>
    <col min="22" max="22" width="11.28515625" style="2" customWidth="1"/>
    <col min="23" max="23" width="1" style="2" customWidth="1"/>
    <col min="24" max="24" width="17.7109375" style="2" customWidth="1"/>
    <col min="25" max="25" width="1" style="2" customWidth="1"/>
    <col min="26" max="26" width="17.140625" style="2" customWidth="1"/>
    <col min="27" max="27" width="1" style="2" customWidth="1"/>
    <col min="28" max="28" width="17.5703125" style="7" customWidth="1"/>
    <col min="29" max="29" width="1" style="2" customWidth="1"/>
    <col min="30" max="30" width="9.140625" style="2" customWidth="1"/>
    <col min="31" max="16384" width="9.140625" style="2"/>
  </cols>
  <sheetData>
    <row r="2" spans="3:28" ht="30" x14ac:dyDescent="0.55000000000000004">
      <c r="D2" s="141" t="s">
        <v>108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3:28" ht="30" x14ac:dyDescent="0.55000000000000004">
      <c r="D3" s="141" t="s">
        <v>0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3:28" ht="30" x14ac:dyDescent="0.55000000000000004">
      <c r="D4" s="141" t="s">
        <v>182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3:28" ht="30" x14ac:dyDescent="0.55000000000000004"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3:28" ht="30" x14ac:dyDescent="0.55000000000000004">
      <c r="D6" s="11" t="s">
        <v>95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3:28" s="6" customFormat="1" ht="34.5" customHeight="1" x14ac:dyDescent="0.25">
      <c r="C8" s="128"/>
      <c r="D8" s="142" t="s">
        <v>1</v>
      </c>
      <c r="F8" s="143" t="s">
        <v>174</v>
      </c>
      <c r="G8" s="143" t="s">
        <v>2</v>
      </c>
      <c r="H8" s="143" t="s">
        <v>2</v>
      </c>
      <c r="I8" s="143" t="s">
        <v>2</v>
      </c>
      <c r="J8" s="143" t="s">
        <v>2</v>
      </c>
      <c r="K8" s="148"/>
      <c r="L8" s="143" t="s">
        <v>3</v>
      </c>
      <c r="M8" s="143" t="s">
        <v>3</v>
      </c>
      <c r="N8" s="143" t="s">
        <v>3</v>
      </c>
      <c r="O8" s="143" t="s">
        <v>3</v>
      </c>
      <c r="P8" s="143" t="s">
        <v>3</v>
      </c>
      <c r="Q8" s="143" t="s">
        <v>3</v>
      </c>
      <c r="R8" s="143" t="s">
        <v>3</v>
      </c>
      <c r="S8" s="148"/>
      <c r="T8" s="143" t="s">
        <v>183</v>
      </c>
      <c r="U8" s="143" t="s">
        <v>4</v>
      </c>
      <c r="V8" s="143" t="s">
        <v>4</v>
      </c>
      <c r="W8" s="143" t="s">
        <v>4</v>
      </c>
      <c r="X8" s="143" t="s">
        <v>4</v>
      </c>
      <c r="Y8" s="143" t="s">
        <v>4</v>
      </c>
      <c r="Z8" s="143" t="s">
        <v>4</v>
      </c>
      <c r="AA8" s="143" t="s">
        <v>4</v>
      </c>
      <c r="AB8" s="143" t="s">
        <v>4</v>
      </c>
    </row>
    <row r="9" spans="3:28" s="6" customFormat="1" ht="44.25" customHeight="1" x14ac:dyDescent="0.25">
      <c r="C9" s="128"/>
      <c r="D9" s="142" t="s">
        <v>1</v>
      </c>
      <c r="E9" s="148"/>
      <c r="F9" s="144" t="s">
        <v>5</v>
      </c>
      <c r="G9" s="149"/>
      <c r="H9" s="144" t="s">
        <v>6</v>
      </c>
      <c r="I9" s="9"/>
      <c r="J9" s="144" t="s">
        <v>7</v>
      </c>
      <c r="K9" s="148"/>
      <c r="L9" s="144" t="s">
        <v>8</v>
      </c>
      <c r="M9" s="144" t="s">
        <v>8</v>
      </c>
      <c r="N9" s="144" t="s">
        <v>8</v>
      </c>
      <c r="O9" s="9"/>
      <c r="P9" s="144" t="s">
        <v>9</v>
      </c>
      <c r="Q9" s="144" t="s">
        <v>9</v>
      </c>
      <c r="R9" s="144" t="s">
        <v>9</v>
      </c>
      <c r="S9" s="148"/>
      <c r="T9" s="144" t="s">
        <v>5</v>
      </c>
      <c r="U9" s="149"/>
      <c r="V9" s="144" t="s">
        <v>10</v>
      </c>
      <c r="W9" s="149"/>
      <c r="X9" s="144" t="s">
        <v>6</v>
      </c>
      <c r="Y9" s="149"/>
      <c r="Z9" s="144" t="s">
        <v>7</v>
      </c>
      <c r="AA9" s="148"/>
      <c r="AB9" s="144" t="s">
        <v>11</v>
      </c>
    </row>
    <row r="10" spans="3:28" s="6" customFormat="1" ht="54" customHeight="1" x14ac:dyDescent="0.25">
      <c r="C10" s="128"/>
      <c r="D10" s="142" t="s">
        <v>1</v>
      </c>
      <c r="E10" s="148"/>
      <c r="F10" s="145" t="s">
        <v>5</v>
      </c>
      <c r="G10" s="150"/>
      <c r="H10" s="145" t="s">
        <v>6</v>
      </c>
      <c r="I10" s="8"/>
      <c r="J10" s="145" t="s">
        <v>7</v>
      </c>
      <c r="K10" s="148"/>
      <c r="L10" s="145" t="s">
        <v>5</v>
      </c>
      <c r="M10" s="8"/>
      <c r="N10" s="145" t="s">
        <v>6</v>
      </c>
      <c r="O10" s="8"/>
      <c r="P10" s="145" t="s">
        <v>5</v>
      </c>
      <c r="Q10" s="8"/>
      <c r="R10" s="145" t="s">
        <v>12</v>
      </c>
      <c r="S10" s="148"/>
      <c r="T10" s="145" t="s">
        <v>5</v>
      </c>
      <c r="U10" s="150"/>
      <c r="V10" s="145" t="s">
        <v>10</v>
      </c>
      <c r="W10" s="150"/>
      <c r="X10" s="145" t="s">
        <v>6</v>
      </c>
      <c r="Y10" s="150"/>
      <c r="Z10" s="145" t="s">
        <v>7</v>
      </c>
      <c r="AA10" s="148"/>
      <c r="AB10" s="145" t="s">
        <v>11</v>
      </c>
    </row>
    <row r="11" spans="3:28" x14ac:dyDescent="0.55000000000000004">
      <c r="D11" s="106" t="s">
        <v>18</v>
      </c>
      <c r="F11" s="77">
        <v>250368</v>
      </c>
      <c r="G11" s="69"/>
      <c r="H11" s="77">
        <v>9728482333</v>
      </c>
      <c r="I11" s="69"/>
      <c r="J11" s="77">
        <v>7130363592.96</v>
      </c>
      <c r="K11" s="69"/>
      <c r="L11" s="77">
        <v>0</v>
      </c>
      <c r="M11" s="69"/>
      <c r="N11" s="77">
        <v>0</v>
      </c>
      <c r="O11" s="69"/>
      <c r="P11" s="77">
        <v>0</v>
      </c>
      <c r="Q11" s="69"/>
      <c r="R11" s="77">
        <v>0</v>
      </c>
      <c r="S11" s="69"/>
      <c r="T11" s="77">
        <v>250368</v>
      </c>
      <c r="U11" s="69"/>
      <c r="V11" s="77">
        <v>32936.747299440001</v>
      </c>
      <c r="W11" s="69"/>
      <c r="X11" s="77">
        <v>9728482333</v>
      </c>
      <c r="Y11" s="69"/>
      <c r="Z11" s="77">
        <v>8197242017.9563904</v>
      </c>
      <c r="AA11" s="77"/>
      <c r="AB11" s="95">
        <v>3.8506806753534115E-2</v>
      </c>
    </row>
    <row r="12" spans="3:28" x14ac:dyDescent="0.55000000000000004">
      <c r="D12" s="107" t="s">
        <v>69</v>
      </c>
      <c r="F12" s="77">
        <v>421288</v>
      </c>
      <c r="G12" s="69"/>
      <c r="H12" s="77">
        <v>7589914812</v>
      </c>
      <c r="I12" s="69"/>
      <c r="J12" s="77">
        <v>6646059808.6680002</v>
      </c>
      <c r="K12" s="69"/>
      <c r="L12" s="77">
        <v>0</v>
      </c>
      <c r="M12" s="69"/>
      <c r="N12" s="77">
        <v>0</v>
      </c>
      <c r="O12" s="69"/>
      <c r="P12" s="77">
        <v>0</v>
      </c>
      <c r="Q12" s="69"/>
      <c r="R12" s="77">
        <v>0</v>
      </c>
      <c r="S12" s="69"/>
      <c r="T12" s="77">
        <v>421288</v>
      </c>
      <c r="U12" s="69"/>
      <c r="V12" s="77">
        <v>17117.256937040002</v>
      </c>
      <c r="W12" s="69"/>
      <c r="X12" s="77">
        <v>7589914812</v>
      </c>
      <c r="Y12" s="69"/>
      <c r="Z12" s="77">
        <v>7168387735.5957823</v>
      </c>
      <c r="AA12" s="69"/>
      <c r="AB12" s="95">
        <v>3.3673730830971214E-2</v>
      </c>
    </row>
    <row r="13" spans="3:28" x14ac:dyDescent="0.55000000000000004">
      <c r="D13" s="108" t="s">
        <v>15</v>
      </c>
      <c r="F13" s="77">
        <v>354847</v>
      </c>
      <c r="G13" s="69"/>
      <c r="H13" s="77">
        <v>4586052833</v>
      </c>
      <c r="I13" s="69"/>
      <c r="J13" s="77">
        <v>5668462061.8245001</v>
      </c>
      <c r="K13" s="69"/>
      <c r="L13" s="77">
        <v>0</v>
      </c>
      <c r="M13" s="69"/>
      <c r="N13" s="77">
        <v>0</v>
      </c>
      <c r="O13" s="69"/>
      <c r="P13" s="77">
        <v>0</v>
      </c>
      <c r="Q13" s="69"/>
      <c r="R13" s="77">
        <v>0</v>
      </c>
      <c r="S13" s="69"/>
      <c r="T13" s="77">
        <v>354847</v>
      </c>
      <c r="U13" s="69"/>
      <c r="V13" s="77">
        <v>17912.967829519999</v>
      </c>
      <c r="W13" s="69"/>
      <c r="X13" s="77">
        <v>4586052833</v>
      </c>
      <c r="Y13" s="69"/>
      <c r="Z13" s="77">
        <v>6318542536.1740427</v>
      </c>
      <c r="AA13" s="69"/>
      <c r="AB13" s="95">
        <v>2.9681555805167837E-2</v>
      </c>
    </row>
    <row r="14" spans="3:28" x14ac:dyDescent="0.55000000000000004">
      <c r="D14" s="108" t="s">
        <v>17</v>
      </c>
      <c r="F14" s="77">
        <v>0</v>
      </c>
      <c r="G14" s="69"/>
      <c r="H14" s="77">
        <v>0</v>
      </c>
      <c r="I14" s="69"/>
      <c r="J14" s="77">
        <v>0</v>
      </c>
      <c r="K14" s="69"/>
      <c r="L14" s="77">
        <v>465000</v>
      </c>
      <c r="M14" s="69"/>
      <c r="N14" s="77">
        <v>5596170468</v>
      </c>
      <c r="O14" s="69"/>
      <c r="P14" s="77">
        <v>0</v>
      </c>
      <c r="Q14" s="69"/>
      <c r="R14" s="77">
        <v>0</v>
      </c>
      <c r="S14" s="69"/>
      <c r="T14" s="77">
        <v>465000</v>
      </c>
      <c r="U14" s="69"/>
      <c r="V14" s="77">
        <v>11443.08045376</v>
      </c>
      <c r="W14" s="69"/>
      <c r="X14" s="77">
        <v>5596170468</v>
      </c>
      <c r="Y14" s="69"/>
      <c r="Z14" s="77">
        <v>5289372268.1529589</v>
      </c>
      <c r="AA14" s="69"/>
      <c r="AB14" s="95">
        <v>2.4846995529850903E-2</v>
      </c>
    </row>
    <row r="15" spans="3:28" x14ac:dyDescent="0.55000000000000004">
      <c r="D15" s="107" t="s">
        <v>16</v>
      </c>
      <c r="F15" s="77">
        <v>206830</v>
      </c>
      <c r="G15" s="69"/>
      <c r="H15" s="77">
        <v>4959602747</v>
      </c>
      <c r="I15" s="69"/>
      <c r="J15" s="77">
        <v>4424498259.4799995</v>
      </c>
      <c r="K15" s="69"/>
      <c r="L15" s="77">
        <v>0</v>
      </c>
      <c r="M15" s="69"/>
      <c r="N15" s="77">
        <v>0</v>
      </c>
      <c r="O15" s="69"/>
      <c r="P15" s="77">
        <v>0</v>
      </c>
      <c r="Q15" s="69"/>
      <c r="R15" s="77">
        <v>0</v>
      </c>
      <c r="S15" s="69"/>
      <c r="T15" s="77">
        <v>206830</v>
      </c>
      <c r="U15" s="69"/>
      <c r="V15" s="77">
        <v>23009.30664088</v>
      </c>
      <c r="W15" s="69"/>
      <c r="X15" s="77">
        <v>4959602747</v>
      </c>
      <c r="Y15" s="69"/>
      <c r="Z15" s="77">
        <v>4730698753.9226379</v>
      </c>
      <c r="AA15" s="69"/>
      <c r="AB15" s="95">
        <v>2.2222608814946029E-2</v>
      </c>
    </row>
    <row r="16" spans="3:28" x14ac:dyDescent="0.55000000000000004">
      <c r="D16" s="107" t="s">
        <v>168</v>
      </c>
      <c r="F16" s="77">
        <v>38763</v>
      </c>
      <c r="G16" s="69"/>
      <c r="H16" s="77">
        <v>2492175952</v>
      </c>
      <c r="I16" s="69"/>
      <c r="J16" s="77">
        <v>2638696023.072</v>
      </c>
      <c r="K16" s="69"/>
      <c r="L16" s="77">
        <v>0</v>
      </c>
      <c r="M16" s="69"/>
      <c r="N16" s="77">
        <v>0</v>
      </c>
      <c r="O16" s="69"/>
      <c r="P16" s="77">
        <v>0</v>
      </c>
      <c r="Q16" s="69"/>
      <c r="R16" s="77">
        <v>0</v>
      </c>
      <c r="S16" s="69"/>
      <c r="T16" s="77">
        <v>38763</v>
      </c>
      <c r="U16" s="69"/>
      <c r="V16" s="77">
        <v>83170.7337616</v>
      </c>
      <c r="W16" s="69"/>
      <c r="X16" s="77">
        <v>2492175952</v>
      </c>
      <c r="Y16" s="69"/>
      <c r="Z16" s="77">
        <v>3204764667.2417355</v>
      </c>
      <c r="AA16" s="69"/>
      <c r="AB16" s="95">
        <v>1.5054484601248488E-2</v>
      </c>
    </row>
    <row r="17" spans="4:30" x14ac:dyDescent="0.55000000000000004">
      <c r="D17" s="108" t="s">
        <v>13</v>
      </c>
      <c r="F17" s="77">
        <v>40327</v>
      </c>
      <c r="G17" s="69"/>
      <c r="H17" s="77">
        <v>450879977</v>
      </c>
      <c r="I17" s="69"/>
      <c r="J17" s="77">
        <v>480242911.11299998</v>
      </c>
      <c r="K17" s="69"/>
      <c r="L17" s="77">
        <v>0</v>
      </c>
      <c r="M17" s="69"/>
      <c r="N17" s="77">
        <v>0</v>
      </c>
      <c r="O17" s="69"/>
      <c r="P17" s="77">
        <v>0</v>
      </c>
      <c r="Q17" s="69"/>
      <c r="R17" s="77">
        <v>0</v>
      </c>
      <c r="S17" s="69"/>
      <c r="T17" s="77">
        <v>40327</v>
      </c>
      <c r="U17" s="69"/>
      <c r="V17" s="77">
        <v>11054.697756240001</v>
      </c>
      <c r="W17" s="69"/>
      <c r="X17" s="77">
        <v>450879977</v>
      </c>
      <c r="Y17" s="69"/>
      <c r="Z17" s="77">
        <v>443150269.77721596</v>
      </c>
      <c r="AA17" s="69"/>
      <c r="AB17" s="95">
        <v>2.0817125764626349E-3</v>
      </c>
    </row>
    <row r="18" spans="4:30" x14ac:dyDescent="0.55000000000000004">
      <c r="D18" s="107" t="s">
        <v>14</v>
      </c>
      <c r="F18" s="77">
        <v>24261</v>
      </c>
      <c r="G18" s="69"/>
      <c r="H18" s="77">
        <v>80935327</v>
      </c>
      <c r="I18" s="69"/>
      <c r="J18" s="77">
        <v>85276463.968799993</v>
      </c>
      <c r="K18" s="69"/>
      <c r="L18" s="77">
        <v>0</v>
      </c>
      <c r="M18" s="69"/>
      <c r="N18" s="77">
        <v>0</v>
      </c>
      <c r="O18" s="69"/>
      <c r="P18" s="77">
        <v>0</v>
      </c>
      <c r="Q18" s="69"/>
      <c r="R18" s="77">
        <v>0</v>
      </c>
      <c r="S18" s="69"/>
      <c r="T18" s="77">
        <v>24261</v>
      </c>
      <c r="U18" s="69"/>
      <c r="V18" s="77">
        <v>3641.3246079680002</v>
      </c>
      <c r="W18" s="69"/>
      <c r="X18" s="77">
        <v>80935327</v>
      </c>
      <c r="Y18" s="69"/>
      <c r="Z18" s="77">
        <v>87816540.364843875</v>
      </c>
      <c r="AA18" s="69"/>
      <c r="AB18" s="95">
        <v>4.1252100916205512E-4</v>
      </c>
    </row>
    <row r="19" spans="4:30" x14ac:dyDescent="0.55000000000000004">
      <c r="D19" s="108" t="s">
        <v>76</v>
      </c>
      <c r="F19" s="77">
        <v>107000</v>
      </c>
      <c r="G19" s="69"/>
      <c r="H19" s="77">
        <v>3035353576</v>
      </c>
      <c r="I19" s="69"/>
      <c r="J19" s="77">
        <v>3456808875</v>
      </c>
      <c r="K19" s="69"/>
      <c r="L19" s="77">
        <v>0</v>
      </c>
      <c r="M19" s="69"/>
      <c r="N19" s="77">
        <v>0</v>
      </c>
      <c r="O19" s="69"/>
      <c r="P19" s="77">
        <v>-107000</v>
      </c>
      <c r="Q19" s="69"/>
      <c r="R19" s="77">
        <v>4013526597</v>
      </c>
      <c r="S19" s="69"/>
      <c r="T19" s="77">
        <v>0</v>
      </c>
      <c r="U19" s="69"/>
      <c r="V19" s="77">
        <v>0</v>
      </c>
      <c r="W19" s="69"/>
      <c r="X19" s="77">
        <v>0</v>
      </c>
      <c r="Y19" s="69"/>
      <c r="Z19" s="77">
        <v>0</v>
      </c>
      <c r="AA19" s="69"/>
      <c r="AB19" s="95">
        <v>0</v>
      </c>
    </row>
    <row r="20" spans="4:30" x14ac:dyDescent="0.55000000000000004">
      <c r="D20" s="107" t="s">
        <v>167</v>
      </c>
      <c r="F20" s="77">
        <v>150000</v>
      </c>
      <c r="G20" s="69"/>
      <c r="H20" s="77">
        <v>3002773939</v>
      </c>
      <c r="I20" s="69"/>
      <c r="J20" s="77">
        <v>3521919150</v>
      </c>
      <c r="K20" s="69"/>
      <c r="L20" s="77">
        <v>0</v>
      </c>
      <c r="M20" s="69"/>
      <c r="N20" s="77">
        <v>0</v>
      </c>
      <c r="O20" s="69"/>
      <c r="P20" s="77">
        <v>-150000</v>
      </c>
      <c r="Q20" s="69"/>
      <c r="R20" s="77">
        <v>3580071108</v>
      </c>
      <c r="S20" s="69"/>
      <c r="T20" s="77">
        <v>0</v>
      </c>
      <c r="U20" s="69"/>
      <c r="V20" s="77">
        <v>0</v>
      </c>
      <c r="W20" s="69"/>
      <c r="X20" s="77">
        <v>0</v>
      </c>
      <c r="Y20" s="69"/>
      <c r="Z20" s="77">
        <v>0</v>
      </c>
      <c r="AA20" s="69"/>
      <c r="AB20" s="95">
        <v>0</v>
      </c>
    </row>
    <row r="21" spans="4:30" x14ac:dyDescent="0.55000000000000004">
      <c r="D21" s="107"/>
      <c r="F21" s="77"/>
      <c r="G21" s="69"/>
      <c r="H21" s="77"/>
      <c r="I21" s="69"/>
      <c r="J21" s="77"/>
      <c r="K21" s="69"/>
      <c r="L21" s="77"/>
      <c r="M21" s="69"/>
      <c r="N21" s="77"/>
      <c r="O21" s="69"/>
      <c r="P21" s="77"/>
      <c r="Q21" s="69"/>
      <c r="R21" s="77"/>
      <c r="S21" s="69"/>
      <c r="T21" s="77"/>
      <c r="U21" s="69"/>
      <c r="V21" s="77"/>
      <c r="W21" s="69"/>
      <c r="X21" s="77"/>
      <c r="Y21" s="69"/>
      <c r="Z21" s="77">
        <v>0</v>
      </c>
      <c r="AA21" s="69"/>
      <c r="AB21" s="95"/>
    </row>
    <row r="22" spans="4:30" ht="21.75" thickBot="1" x14ac:dyDescent="0.6">
      <c r="D22" s="107" t="s">
        <v>93</v>
      </c>
      <c r="F22" s="68">
        <f t="shared" ref="F22:AB22" si="0">SUM(F11:F20)</f>
        <v>1593684</v>
      </c>
      <c r="G22" s="77">
        <f t="shared" si="0"/>
        <v>0</v>
      </c>
      <c r="H22" s="68">
        <f t="shared" si="0"/>
        <v>35926171496</v>
      </c>
      <c r="I22" s="77">
        <f t="shared" si="0"/>
        <v>0</v>
      </c>
      <c r="J22" s="68">
        <f t="shared" si="0"/>
        <v>34052327146.086296</v>
      </c>
      <c r="K22" s="77">
        <f t="shared" si="0"/>
        <v>0</v>
      </c>
      <c r="L22" s="68">
        <f t="shared" si="0"/>
        <v>465000</v>
      </c>
      <c r="M22" s="77">
        <f t="shared" si="0"/>
        <v>0</v>
      </c>
      <c r="N22" s="68">
        <f t="shared" si="0"/>
        <v>5596170468</v>
      </c>
      <c r="O22" s="77">
        <f t="shared" si="0"/>
        <v>0</v>
      </c>
      <c r="P22" s="68">
        <f t="shared" si="0"/>
        <v>-257000</v>
      </c>
      <c r="Q22" s="77">
        <f t="shared" si="0"/>
        <v>0</v>
      </c>
      <c r="R22" s="68">
        <f t="shared" si="0"/>
        <v>7593597705</v>
      </c>
      <c r="S22" s="77">
        <f t="shared" si="0"/>
        <v>0</v>
      </c>
      <c r="T22" s="68">
        <f t="shared" si="0"/>
        <v>1801684</v>
      </c>
      <c r="U22" s="77">
        <f t="shared" si="0"/>
        <v>0</v>
      </c>
      <c r="V22" s="68">
        <f>SUM(V11:V20)</f>
        <v>200286.11528644804</v>
      </c>
      <c r="W22" s="77">
        <f t="shared" si="0"/>
        <v>0</v>
      </c>
      <c r="X22" s="68">
        <f t="shared" si="0"/>
        <v>35484214449</v>
      </c>
      <c r="Y22" s="77">
        <f t="shared" si="0"/>
        <v>0</v>
      </c>
      <c r="Z22" s="68">
        <f t="shared" si="0"/>
        <v>35439974789.185608</v>
      </c>
      <c r="AA22" s="77">
        <f t="shared" si="0"/>
        <v>0</v>
      </c>
      <c r="AB22" s="96">
        <f t="shared" si="0"/>
        <v>0.1664804159213433</v>
      </c>
      <c r="AD22" s="61"/>
    </row>
    <row r="23" spans="4:30" ht="21.75" thickTop="1" x14ac:dyDescent="0.55000000000000004">
      <c r="R23" s="3"/>
      <c r="X23" s="3"/>
      <c r="Z23" s="140"/>
    </row>
    <row r="24" spans="4:30" ht="30.75" customHeight="1" x14ac:dyDescent="0.95">
      <c r="N24" s="3"/>
      <c r="P24" s="47"/>
      <c r="X24" s="3"/>
      <c r="Z24" s="3"/>
      <c r="AB24" s="2"/>
    </row>
  </sheetData>
  <sortState xmlns:xlrd2="http://schemas.microsoft.com/office/spreadsheetml/2017/richdata2" ref="D11:AB21">
    <sortCondition descending="1" ref="Z11:Z21"/>
  </sortState>
  <mergeCells count="29">
    <mergeCell ref="D8:D10"/>
    <mergeCell ref="F9:F10"/>
    <mergeCell ref="H9:H10"/>
    <mergeCell ref="J9:J10"/>
    <mergeCell ref="F8:J8"/>
    <mergeCell ref="X9:X10"/>
    <mergeCell ref="Z9:Z10"/>
    <mergeCell ref="L10"/>
    <mergeCell ref="N10"/>
    <mergeCell ref="L9:N9"/>
    <mergeCell ref="P10"/>
    <mergeCell ref="R10"/>
    <mergeCell ref="P9:R9"/>
    <mergeCell ref="D2:AB2"/>
    <mergeCell ref="D3:AB3"/>
    <mergeCell ref="D4:AB4"/>
    <mergeCell ref="K8:K10"/>
    <mergeCell ref="S8:S10"/>
    <mergeCell ref="U9:U10"/>
    <mergeCell ref="W9:W10"/>
    <mergeCell ref="Y9:Y10"/>
    <mergeCell ref="AA9:AA10"/>
    <mergeCell ref="E9:E10"/>
    <mergeCell ref="G9:G10"/>
    <mergeCell ref="AB9:AB10"/>
    <mergeCell ref="T8:AB8"/>
    <mergeCell ref="L8:R8"/>
    <mergeCell ref="T9:T10"/>
    <mergeCell ref="V9:V10"/>
  </mergeCells>
  <printOptions horizontalCentered="1" verticalCentered="1"/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AC18"/>
  <sheetViews>
    <sheetView rightToLeft="1" view="pageBreakPreview" topLeftCell="B1" zoomScale="85" zoomScaleNormal="100" zoomScaleSheetLayoutView="85" workbookViewId="0">
      <selection activeCell="D17" sqref="D17"/>
    </sheetView>
  </sheetViews>
  <sheetFormatPr defaultRowHeight="21" x14ac:dyDescent="0.6"/>
  <cols>
    <col min="1" max="1" width="4.5703125" style="1" customWidth="1"/>
    <col min="2" max="2" width="6.28515625" style="1" customWidth="1"/>
    <col min="3" max="3" width="13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1" t="s">
        <v>108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3:29" ht="30" x14ac:dyDescent="0.6"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3:29" ht="30" x14ac:dyDescent="0.6">
      <c r="C4" s="141" t="s">
        <v>182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3:29" s="2" customFormat="1" ht="30" x14ac:dyDescent="0.55000000000000004">
      <c r="C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3:29" s="2" customFormat="1" ht="30" x14ac:dyDescent="0.55000000000000004">
      <c r="C6" s="11" t="s">
        <v>105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8" spans="3:29" ht="24" customHeight="1" x14ac:dyDescent="0.6">
      <c r="C8" s="16"/>
      <c r="D8" s="12"/>
      <c r="E8" s="151" t="s">
        <v>174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1" t="s">
        <v>2</v>
      </c>
      <c r="L8" s="12"/>
      <c r="M8" s="151" t="s">
        <v>183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1" t="s">
        <v>4</v>
      </c>
      <c r="T8" s="12"/>
    </row>
    <row r="9" spans="3:29" ht="30" x14ac:dyDescent="0.6">
      <c r="C9" s="15" t="s">
        <v>1</v>
      </c>
      <c r="D9" s="97"/>
      <c r="E9" s="15" t="s">
        <v>19</v>
      </c>
      <c r="F9" s="98"/>
      <c r="G9" s="15" t="s">
        <v>20</v>
      </c>
      <c r="H9" s="98"/>
      <c r="I9" s="15" t="s">
        <v>21</v>
      </c>
      <c r="J9" s="98"/>
      <c r="K9" s="15" t="s">
        <v>22</v>
      </c>
      <c r="L9" s="97"/>
      <c r="M9" s="15" t="s">
        <v>19</v>
      </c>
      <c r="N9" s="98"/>
      <c r="O9" s="15" t="s">
        <v>20</v>
      </c>
      <c r="P9" s="98"/>
      <c r="Q9" s="15" t="s">
        <v>21</v>
      </c>
      <c r="R9" s="98"/>
      <c r="S9" s="15" t="s">
        <v>22</v>
      </c>
      <c r="T9" s="12"/>
    </row>
    <row r="10" spans="3:29" x14ac:dyDescent="0.6">
      <c r="C10" s="79"/>
      <c r="D10" s="79"/>
      <c r="E10" s="79">
        <v>0</v>
      </c>
      <c r="F10" s="79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v>0</v>
      </c>
      <c r="P10" s="79"/>
      <c r="Q10" s="79">
        <v>0</v>
      </c>
      <c r="R10" s="79"/>
      <c r="S10" s="79">
        <v>0</v>
      </c>
    </row>
    <row r="11" spans="3:29" x14ac:dyDescent="0.6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3:29" ht="26.25" customHeight="1" thickBot="1" x14ac:dyDescent="0.65">
      <c r="C12" s="17" t="s">
        <v>93</v>
      </c>
      <c r="D12" s="79"/>
      <c r="E12" s="99">
        <v>0</v>
      </c>
      <c r="F12" s="79"/>
      <c r="G12" s="99">
        <v>0</v>
      </c>
      <c r="H12" s="79"/>
      <c r="I12" s="99">
        <v>0</v>
      </c>
      <c r="J12" s="79"/>
      <c r="K12" s="99">
        <v>0</v>
      </c>
      <c r="L12" s="79"/>
      <c r="M12" s="99">
        <v>0</v>
      </c>
      <c r="N12" s="79"/>
      <c r="O12" s="99">
        <v>0</v>
      </c>
      <c r="P12" s="79"/>
      <c r="Q12" s="99">
        <v>0</v>
      </c>
      <c r="R12" s="79"/>
      <c r="S12" s="99">
        <v>0</v>
      </c>
    </row>
    <row r="13" spans="3:29" ht="21.75" thickTop="1" x14ac:dyDescent="0.6"/>
    <row r="18" spans="11:11" ht="30" x14ac:dyDescent="0.75">
      <c r="K18" s="46">
        <v>3</v>
      </c>
    </row>
  </sheetData>
  <mergeCells count="5">
    <mergeCell ref="C2:T2"/>
    <mergeCell ref="C3:T3"/>
    <mergeCell ref="C4:T4"/>
    <mergeCell ref="M8:S8"/>
    <mergeCell ref="E8:K8"/>
  </mergeCell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9"/>
  <sheetViews>
    <sheetView rightToLeft="1" view="pageBreakPreview" topLeftCell="C7" zoomScale="70" zoomScaleNormal="70" zoomScaleSheetLayoutView="70" workbookViewId="0">
      <selection activeCell="AF21" sqref="AF21"/>
    </sheetView>
  </sheetViews>
  <sheetFormatPr defaultRowHeight="21" x14ac:dyDescent="0.6"/>
  <cols>
    <col min="1" max="1" width="9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7109375" style="1" bestFit="1" customWidth="1"/>
    <col min="23" max="23" width="1" style="1" customWidth="1"/>
    <col min="24" max="24" width="1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710937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53" t="s">
        <v>108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</row>
    <row r="3" spans="2:38" ht="39" x14ac:dyDescent="0.6">
      <c r="B3" s="153" t="s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</row>
    <row r="4" spans="2:38" ht="39" x14ac:dyDescent="0.6">
      <c r="B4" s="153" t="s">
        <v>182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</row>
    <row r="5" spans="2:38" ht="39" x14ac:dyDescent="0.6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2:38" ht="39" x14ac:dyDescent="0.6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1" t="s">
        <v>152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41" t="s">
        <v>23</v>
      </c>
      <c r="C10" s="141" t="s">
        <v>23</v>
      </c>
      <c r="D10" s="141" t="s">
        <v>23</v>
      </c>
      <c r="E10" s="141" t="s">
        <v>23</v>
      </c>
      <c r="F10" s="141" t="s">
        <v>23</v>
      </c>
      <c r="G10" s="141" t="s">
        <v>23</v>
      </c>
      <c r="H10" s="141" t="s">
        <v>23</v>
      </c>
      <c r="I10" s="141" t="s">
        <v>23</v>
      </c>
      <c r="J10" s="141" t="s">
        <v>23</v>
      </c>
      <c r="K10" s="141" t="s">
        <v>23</v>
      </c>
      <c r="L10" s="141" t="s">
        <v>23</v>
      </c>
      <c r="M10" s="141" t="s">
        <v>23</v>
      </c>
      <c r="N10" s="141" t="s">
        <v>23</v>
      </c>
      <c r="P10" s="141" t="s">
        <v>174</v>
      </c>
      <c r="Q10" s="141" t="s">
        <v>2</v>
      </c>
      <c r="R10" s="141" t="s">
        <v>2</v>
      </c>
      <c r="S10" s="141" t="s">
        <v>2</v>
      </c>
      <c r="T10" s="141" t="s">
        <v>2</v>
      </c>
      <c r="V10" s="141" t="s">
        <v>3</v>
      </c>
      <c r="W10" s="141" t="s">
        <v>3</v>
      </c>
      <c r="X10" s="141" t="s">
        <v>3</v>
      </c>
      <c r="Y10" s="141" t="s">
        <v>3</v>
      </c>
      <c r="Z10" s="141" t="s">
        <v>3</v>
      </c>
      <c r="AA10" s="141" t="s">
        <v>3</v>
      </c>
      <c r="AB10" s="141" t="s">
        <v>3</v>
      </c>
      <c r="AD10" s="141" t="s">
        <v>183</v>
      </c>
      <c r="AE10" s="141" t="s">
        <v>4</v>
      </c>
      <c r="AF10" s="141" t="s">
        <v>4</v>
      </c>
      <c r="AG10" s="141" t="s">
        <v>4</v>
      </c>
      <c r="AH10" s="141" t="s">
        <v>4</v>
      </c>
      <c r="AI10" s="141" t="s">
        <v>4</v>
      </c>
      <c r="AJ10" s="141" t="s">
        <v>4</v>
      </c>
      <c r="AK10" s="141" t="s">
        <v>4</v>
      </c>
      <c r="AL10" s="141" t="s">
        <v>4</v>
      </c>
    </row>
    <row r="11" spans="2:38" s="13" customFormat="1" ht="45.75" customHeight="1" x14ac:dyDescent="0.6">
      <c r="B11" s="144" t="s">
        <v>24</v>
      </c>
      <c r="C11" s="18"/>
      <c r="D11" s="144" t="s">
        <v>25</v>
      </c>
      <c r="E11" s="18"/>
      <c r="F11" s="144" t="s">
        <v>26</v>
      </c>
      <c r="G11" s="18"/>
      <c r="H11" s="144" t="s">
        <v>27</v>
      </c>
      <c r="I11" s="18"/>
      <c r="J11" s="144" t="s">
        <v>100</v>
      </c>
      <c r="K11" s="18"/>
      <c r="L11" s="144" t="s">
        <v>29</v>
      </c>
      <c r="M11" s="18"/>
      <c r="N11" s="144" t="s">
        <v>22</v>
      </c>
      <c r="P11" s="144" t="s">
        <v>5</v>
      </c>
      <c r="Q11" s="18"/>
      <c r="R11" s="144" t="s">
        <v>6</v>
      </c>
      <c r="S11" s="18"/>
      <c r="T11" s="144" t="s">
        <v>7</v>
      </c>
      <c r="V11" s="144" t="s">
        <v>8</v>
      </c>
      <c r="W11" s="144" t="s">
        <v>8</v>
      </c>
      <c r="X11" s="144" t="s">
        <v>8</v>
      </c>
      <c r="Z11" s="144" t="s">
        <v>9</v>
      </c>
      <c r="AA11" s="144" t="s">
        <v>9</v>
      </c>
      <c r="AB11" s="144" t="s">
        <v>9</v>
      </c>
      <c r="AD11" s="144" t="s">
        <v>5</v>
      </c>
      <c r="AE11" s="18"/>
      <c r="AF11" s="144" t="s">
        <v>30</v>
      </c>
      <c r="AG11" s="18"/>
      <c r="AH11" s="144" t="s">
        <v>6</v>
      </c>
      <c r="AI11" s="18"/>
      <c r="AJ11" s="144" t="s">
        <v>7</v>
      </c>
      <c r="AK11" s="18"/>
      <c r="AL11" s="144" t="s">
        <v>11</v>
      </c>
    </row>
    <row r="12" spans="2:38" s="13" customFormat="1" ht="45.75" customHeight="1" x14ac:dyDescent="0.6">
      <c r="B12" s="145" t="s">
        <v>24</v>
      </c>
      <c r="C12" s="20"/>
      <c r="D12" s="145" t="s">
        <v>25</v>
      </c>
      <c r="E12" s="20"/>
      <c r="F12" s="145" t="s">
        <v>26</v>
      </c>
      <c r="G12" s="20"/>
      <c r="H12" s="145" t="s">
        <v>27</v>
      </c>
      <c r="I12" s="20"/>
      <c r="J12" s="145" t="s">
        <v>28</v>
      </c>
      <c r="K12" s="20"/>
      <c r="L12" s="145" t="s">
        <v>29</v>
      </c>
      <c r="M12" s="20"/>
      <c r="N12" s="145" t="s">
        <v>22</v>
      </c>
      <c r="P12" s="145" t="s">
        <v>5</v>
      </c>
      <c r="Q12" s="20"/>
      <c r="R12" s="145" t="s">
        <v>6</v>
      </c>
      <c r="S12" s="20"/>
      <c r="T12" s="145" t="s">
        <v>7</v>
      </c>
      <c r="V12" s="145" t="s">
        <v>5</v>
      </c>
      <c r="W12" s="20"/>
      <c r="X12" s="145" t="s">
        <v>6</v>
      </c>
      <c r="Z12" s="145" t="s">
        <v>5</v>
      </c>
      <c r="AA12" s="20"/>
      <c r="AB12" s="145" t="s">
        <v>12</v>
      </c>
      <c r="AD12" s="145" t="s">
        <v>5</v>
      </c>
      <c r="AE12" s="20"/>
      <c r="AF12" s="145" t="s">
        <v>30</v>
      </c>
      <c r="AG12" s="20"/>
      <c r="AH12" s="145" t="s">
        <v>6</v>
      </c>
      <c r="AI12" s="20"/>
      <c r="AJ12" s="145" t="s">
        <v>7</v>
      </c>
      <c r="AK12" s="20"/>
      <c r="AL12" s="145" t="s">
        <v>11</v>
      </c>
    </row>
    <row r="13" spans="2:38" x14ac:dyDescent="0.6">
      <c r="B13" s="93" t="s">
        <v>116</v>
      </c>
      <c r="C13" s="93"/>
      <c r="D13" s="93" t="s">
        <v>109</v>
      </c>
      <c r="E13" s="93"/>
      <c r="F13" s="93" t="s">
        <v>109</v>
      </c>
      <c r="G13" s="93"/>
      <c r="H13" s="93" t="s">
        <v>117</v>
      </c>
      <c r="I13" s="93"/>
      <c r="J13" s="93" t="s">
        <v>118</v>
      </c>
      <c r="K13" s="93"/>
      <c r="L13" s="93">
        <v>18</v>
      </c>
      <c r="M13" s="93"/>
      <c r="N13" s="93">
        <v>18</v>
      </c>
      <c r="O13" s="93"/>
      <c r="P13" s="93">
        <v>61000</v>
      </c>
      <c r="Q13" s="93"/>
      <c r="R13" s="93">
        <v>58008012044</v>
      </c>
      <c r="S13" s="93"/>
      <c r="T13" s="93">
        <v>57939496562</v>
      </c>
      <c r="U13" s="93"/>
      <c r="V13" s="93">
        <v>0</v>
      </c>
      <c r="W13" s="93"/>
      <c r="X13" s="93">
        <v>0</v>
      </c>
      <c r="Y13" s="93"/>
      <c r="Z13" s="93">
        <v>1500</v>
      </c>
      <c r="AA13" s="93"/>
      <c r="AB13" s="93">
        <v>1424741720</v>
      </c>
      <c r="AC13" s="93"/>
      <c r="AD13" s="93">
        <v>59500</v>
      </c>
      <c r="AE13" s="93"/>
      <c r="AF13" s="93">
        <v>950000</v>
      </c>
      <c r="AG13" s="93"/>
      <c r="AH13" s="93">
        <v>56581585518</v>
      </c>
      <c r="AI13" s="93"/>
      <c r="AJ13" s="93">
        <v>56514754843</v>
      </c>
      <c r="AK13" s="94"/>
      <c r="AL13" s="95">
        <f>AJ13/'سرمایه گذاری ها'!$O$18</f>
        <v>0.26547986977762728</v>
      </c>
    </row>
    <row r="14" spans="2:38" x14ac:dyDescent="0.6">
      <c r="B14" s="93" t="s">
        <v>171</v>
      </c>
      <c r="C14" s="93"/>
      <c r="D14" s="93" t="s">
        <v>109</v>
      </c>
      <c r="E14" s="93"/>
      <c r="F14" s="93" t="s">
        <v>109</v>
      </c>
      <c r="G14" s="93"/>
      <c r="H14" s="93" t="s">
        <v>172</v>
      </c>
      <c r="I14" s="93"/>
      <c r="J14" s="93" t="s">
        <v>173</v>
      </c>
      <c r="K14" s="93"/>
      <c r="L14" s="93">
        <v>0</v>
      </c>
      <c r="M14" s="93"/>
      <c r="N14" s="93">
        <v>0</v>
      </c>
      <c r="O14" s="93"/>
      <c r="P14" s="93">
        <v>17300</v>
      </c>
      <c r="Q14" s="93"/>
      <c r="R14" s="93">
        <v>9477284165</v>
      </c>
      <c r="S14" s="93"/>
      <c r="T14" s="93">
        <v>9819083968</v>
      </c>
      <c r="U14" s="93"/>
      <c r="V14" s="93">
        <v>0</v>
      </c>
      <c r="W14" s="93"/>
      <c r="X14" s="93">
        <v>0</v>
      </c>
      <c r="Y14" s="93"/>
      <c r="Z14" s="93">
        <v>0</v>
      </c>
      <c r="AA14" s="93"/>
      <c r="AB14" s="93">
        <v>0</v>
      </c>
      <c r="AC14" s="93"/>
      <c r="AD14" s="93">
        <v>17300</v>
      </c>
      <c r="AE14" s="93"/>
      <c r="AF14" s="93">
        <f>579360</f>
        <v>579360</v>
      </c>
      <c r="AG14" s="93"/>
      <c r="AH14" s="93">
        <v>9477284165</v>
      </c>
      <c r="AI14" s="93"/>
      <c r="AJ14" s="93">
        <f>AF14*AD14*(1-0.00018125)</f>
        <v>10021111344.299999</v>
      </c>
      <c r="AK14" s="94"/>
      <c r="AL14" s="95">
        <f>AJ14/'سرمایه گذاری ها'!$O$18</f>
        <v>4.7074491291744298E-2</v>
      </c>
    </row>
    <row r="15" spans="2:38" x14ac:dyDescent="0.6">
      <c r="B15" s="93" t="s">
        <v>178</v>
      </c>
      <c r="C15" s="93"/>
      <c r="D15" s="93" t="s">
        <v>109</v>
      </c>
      <c r="E15" s="93"/>
      <c r="F15" s="93" t="s">
        <v>109</v>
      </c>
      <c r="G15" s="93"/>
      <c r="H15" s="93" t="s">
        <v>179</v>
      </c>
      <c r="I15" s="93"/>
      <c r="J15" s="93" t="s">
        <v>180</v>
      </c>
      <c r="K15" s="93"/>
      <c r="L15" s="93">
        <v>0</v>
      </c>
      <c r="M15" s="93"/>
      <c r="N15" s="93">
        <v>0</v>
      </c>
      <c r="O15" s="93"/>
      <c r="P15" s="93">
        <v>8820</v>
      </c>
      <c r="Q15" s="93"/>
      <c r="R15" s="93">
        <v>8483511539</v>
      </c>
      <c r="S15" s="93"/>
      <c r="T15" s="93">
        <v>8540621731</v>
      </c>
      <c r="U15" s="93"/>
      <c r="V15" s="93">
        <v>0</v>
      </c>
      <c r="W15" s="93"/>
      <c r="X15" s="93">
        <v>0</v>
      </c>
      <c r="Y15" s="93"/>
      <c r="Z15" s="93">
        <v>0</v>
      </c>
      <c r="AA15" s="93"/>
      <c r="AB15" s="93">
        <v>0</v>
      </c>
      <c r="AC15" s="93"/>
      <c r="AD15" s="93">
        <v>8820</v>
      </c>
      <c r="AE15" s="93"/>
      <c r="AF15" s="93">
        <f>968500</f>
        <v>968500</v>
      </c>
      <c r="AG15" s="93"/>
      <c r="AH15" s="93">
        <v>8483511539</v>
      </c>
      <c r="AI15" s="93"/>
      <c r="AJ15" s="93">
        <f t="shared" ref="AJ15:AJ19" si="0">AF15*AD15*(1-0.00018125)</f>
        <v>8540621731.6875</v>
      </c>
      <c r="AK15" s="94"/>
      <c r="AL15" s="95">
        <f>AJ15/'سرمایه گذاری ها'!$O$18</f>
        <v>4.0119843949552404E-2</v>
      </c>
    </row>
    <row r="16" spans="2:38" x14ac:dyDescent="0.6">
      <c r="B16" s="93" t="s">
        <v>112</v>
      </c>
      <c r="C16" s="93"/>
      <c r="D16" s="93" t="s">
        <v>109</v>
      </c>
      <c r="E16" s="93"/>
      <c r="F16" s="93" t="s">
        <v>109</v>
      </c>
      <c r="G16" s="93"/>
      <c r="H16" s="93" t="s">
        <v>71</v>
      </c>
      <c r="I16" s="93"/>
      <c r="J16" s="93" t="s">
        <v>113</v>
      </c>
      <c r="K16" s="93"/>
      <c r="L16" s="93">
        <v>0</v>
      </c>
      <c r="M16" s="93"/>
      <c r="N16" s="93">
        <v>0</v>
      </c>
      <c r="O16" s="93"/>
      <c r="P16" s="93">
        <v>13000</v>
      </c>
      <c r="Q16" s="93"/>
      <c r="R16" s="93">
        <v>7417799381</v>
      </c>
      <c r="S16" s="93"/>
      <c r="T16" s="93">
        <v>7622598153</v>
      </c>
      <c r="U16" s="93"/>
      <c r="V16" s="93">
        <v>0</v>
      </c>
      <c r="W16" s="93"/>
      <c r="X16" s="93">
        <v>0</v>
      </c>
      <c r="Y16" s="93"/>
      <c r="Z16" s="93">
        <v>0</v>
      </c>
      <c r="AA16" s="93"/>
      <c r="AB16" s="93">
        <v>0</v>
      </c>
      <c r="AC16" s="93"/>
      <c r="AD16" s="93">
        <v>13000</v>
      </c>
      <c r="AE16" s="93"/>
      <c r="AF16" s="93">
        <f>597980</f>
        <v>597980</v>
      </c>
      <c r="AG16" s="93"/>
      <c r="AH16" s="93">
        <v>7417799381</v>
      </c>
      <c r="AI16" s="93"/>
      <c r="AJ16" s="93">
        <f t="shared" si="0"/>
        <v>7772331009.625</v>
      </c>
      <c r="AK16" s="94"/>
      <c r="AL16" s="95">
        <f>AJ16/'سرمایه گذاری ها'!$O$18</f>
        <v>3.6510773691508541E-2</v>
      </c>
    </row>
    <row r="17" spans="2:38" x14ac:dyDescent="0.6">
      <c r="B17" s="93" t="s">
        <v>110</v>
      </c>
      <c r="C17" s="93"/>
      <c r="D17" s="93" t="s">
        <v>109</v>
      </c>
      <c r="E17" s="93"/>
      <c r="F17" s="93" t="s">
        <v>109</v>
      </c>
      <c r="G17" s="93"/>
      <c r="H17" s="93" t="s">
        <v>71</v>
      </c>
      <c r="I17" s="93"/>
      <c r="J17" s="93" t="s">
        <v>111</v>
      </c>
      <c r="K17" s="93"/>
      <c r="L17" s="93">
        <v>0</v>
      </c>
      <c r="M17" s="93"/>
      <c r="N17" s="93">
        <v>0</v>
      </c>
      <c r="O17" s="93"/>
      <c r="P17" s="93">
        <v>10501</v>
      </c>
      <c r="Q17" s="93"/>
      <c r="R17" s="93">
        <v>5936136753</v>
      </c>
      <c r="S17" s="93"/>
      <c r="T17" s="93">
        <v>6068582879</v>
      </c>
      <c r="U17" s="93"/>
      <c r="V17" s="93">
        <v>0</v>
      </c>
      <c r="W17" s="93"/>
      <c r="X17" s="93">
        <v>0</v>
      </c>
      <c r="Y17" s="93"/>
      <c r="Z17" s="93">
        <v>0</v>
      </c>
      <c r="AA17" s="93"/>
      <c r="AB17" s="93">
        <v>0</v>
      </c>
      <c r="AC17" s="93"/>
      <c r="AD17" s="93">
        <v>10501</v>
      </c>
      <c r="AE17" s="93"/>
      <c r="AF17" s="93">
        <f>588750</f>
        <v>588750</v>
      </c>
      <c r="AG17" s="93"/>
      <c r="AH17" s="93">
        <v>5936136753</v>
      </c>
      <c r="AI17" s="93"/>
      <c r="AJ17" s="93">
        <f t="shared" si="0"/>
        <v>6181343178.4453125</v>
      </c>
      <c r="AK17" s="94"/>
      <c r="AL17" s="95">
        <f>AJ17/'سرمایه گذاری ها'!$O$18</f>
        <v>2.9037057430812613E-2</v>
      </c>
    </row>
    <row r="18" spans="2:38" x14ac:dyDescent="0.6">
      <c r="B18" s="93" t="s">
        <v>170</v>
      </c>
      <c r="C18" s="93"/>
      <c r="D18" s="93" t="s">
        <v>109</v>
      </c>
      <c r="E18" s="93"/>
      <c r="F18" s="93" t="s">
        <v>109</v>
      </c>
      <c r="G18" s="93"/>
      <c r="H18" s="93" t="s">
        <v>71</v>
      </c>
      <c r="I18" s="93"/>
      <c r="J18" s="93" t="s">
        <v>169</v>
      </c>
      <c r="K18" s="93"/>
      <c r="L18" s="93">
        <v>0</v>
      </c>
      <c r="M18" s="93"/>
      <c r="N18" s="93">
        <v>0</v>
      </c>
      <c r="O18" s="93"/>
      <c r="P18" s="93">
        <v>10360</v>
      </c>
      <c r="Q18" s="93"/>
      <c r="R18" s="93">
        <v>5679617596</v>
      </c>
      <c r="S18" s="93"/>
      <c r="T18" s="93">
        <v>5767091725</v>
      </c>
      <c r="U18" s="93"/>
      <c r="V18" s="93">
        <v>0</v>
      </c>
      <c r="W18" s="93"/>
      <c r="X18" s="93">
        <v>0</v>
      </c>
      <c r="Y18" s="93"/>
      <c r="Z18" s="93">
        <v>0</v>
      </c>
      <c r="AA18" s="93"/>
      <c r="AB18" s="93">
        <v>0</v>
      </c>
      <c r="AC18" s="93"/>
      <c r="AD18" s="93">
        <v>10360</v>
      </c>
      <c r="AE18" s="93"/>
      <c r="AF18" s="93">
        <f>568550</f>
        <v>568550</v>
      </c>
      <c r="AG18" s="93"/>
      <c r="AH18" s="93">
        <v>5679617596</v>
      </c>
      <c r="AI18" s="93"/>
      <c r="AJ18" s="93">
        <f t="shared" si="0"/>
        <v>5889110405.2375002</v>
      </c>
      <c r="AK18" s="94"/>
      <c r="AL18" s="95">
        <f>AJ18/'سرمایه گذاری ها'!$O$18</f>
        <v>2.76642846249942E-2</v>
      </c>
    </row>
    <row r="19" spans="2:38" x14ac:dyDescent="0.6">
      <c r="B19" s="93" t="s">
        <v>114</v>
      </c>
      <c r="C19" s="93"/>
      <c r="D19" s="93" t="s">
        <v>109</v>
      </c>
      <c r="E19" s="93"/>
      <c r="F19" s="93" t="s">
        <v>109</v>
      </c>
      <c r="G19" s="93"/>
      <c r="H19" s="93" t="s">
        <v>70</v>
      </c>
      <c r="I19" s="93"/>
      <c r="J19" s="93" t="s">
        <v>115</v>
      </c>
      <c r="K19" s="93"/>
      <c r="L19" s="93">
        <v>0</v>
      </c>
      <c r="M19" s="93"/>
      <c r="N19" s="93">
        <v>0</v>
      </c>
      <c r="O19" s="93"/>
      <c r="P19" s="93">
        <v>5000</v>
      </c>
      <c r="Q19" s="93"/>
      <c r="R19" s="93">
        <v>2855517468</v>
      </c>
      <c r="S19" s="93"/>
      <c r="T19" s="93">
        <v>2851383093</v>
      </c>
      <c r="U19" s="93"/>
      <c r="V19" s="93">
        <v>0</v>
      </c>
      <c r="W19" s="93"/>
      <c r="X19" s="93">
        <v>0</v>
      </c>
      <c r="Y19" s="93"/>
      <c r="Z19" s="93">
        <v>0</v>
      </c>
      <c r="AA19" s="93"/>
      <c r="AB19" s="93">
        <v>0</v>
      </c>
      <c r="AC19" s="93"/>
      <c r="AD19" s="93">
        <v>5000</v>
      </c>
      <c r="AE19" s="93"/>
      <c r="AF19" s="93">
        <f>582290</f>
        <v>582290</v>
      </c>
      <c r="AG19" s="93"/>
      <c r="AH19" s="93">
        <v>2855517468</v>
      </c>
      <c r="AI19" s="93"/>
      <c r="AJ19" s="93">
        <f t="shared" si="0"/>
        <v>2910922299.6875</v>
      </c>
      <c r="AK19" s="94"/>
      <c r="AL19" s="95">
        <f>AJ19/'سرمایه گذاری ها'!$O$18</f>
        <v>1.3674150674468474E-2</v>
      </c>
    </row>
    <row r="20" spans="2:38" x14ac:dyDescent="0.6">
      <c r="B20" s="93" t="s">
        <v>175</v>
      </c>
      <c r="C20" s="93"/>
      <c r="D20" s="93" t="s">
        <v>109</v>
      </c>
      <c r="E20" s="93"/>
      <c r="F20" s="93" t="s">
        <v>109</v>
      </c>
      <c r="G20" s="93"/>
      <c r="H20" s="93" t="s">
        <v>176</v>
      </c>
      <c r="I20" s="93"/>
      <c r="J20" s="93" t="s">
        <v>177</v>
      </c>
      <c r="K20" s="93"/>
      <c r="L20" s="93">
        <v>0</v>
      </c>
      <c r="M20" s="93"/>
      <c r="N20" s="93">
        <v>0</v>
      </c>
      <c r="O20" s="93"/>
      <c r="P20" s="93">
        <v>6170</v>
      </c>
      <c r="Q20" s="93"/>
      <c r="R20" s="93">
        <v>5687308487</v>
      </c>
      <c r="S20" s="93"/>
      <c r="T20" s="93">
        <v>5742858718</v>
      </c>
      <c r="U20" s="93"/>
      <c r="V20" s="93">
        <v>0</v>
      </c>
      <c r="W20" s="93"/>
      <c r="X20" s="93">
        <v>0</v>
      </c>
      <c r="Y20" s="93"/>
      <c r="Z20" s="93">
        <v>6170</v>
      </c>
      <c r="AA20" s="93"/>
      <c r="AB20" s="93">
        <v>5816107488</v>
      </c>
      <c r="AC20" s="93"/>
      <c r="AD20" s="93">
        <v>0</v>
      </c>
      <c r="AE20" s="93"/>
      <c r="AF20" s="93">
        <v>0</v>
      </c>
      <c r="AG20" s="93"/>
      <c r="AH20" s="93">
        <v>0</v>
      </c>
      <c r="AI20" s="93"/>
      <c r="AJ20" s="93">
        <v>0</v>
      </c>
      <c r="AK20" s="94"/>
      <c r="AL20" s="95">
        <f>AJ20/'سرمایه گذاری ها'!$O$18</f>
        <v>0</v>
      </c>
    </row>
    <row r="21" spans="2:38" x14ac:dyDescent="0.6"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4"/>
      <c r="AL21" s="95"/>
    </row>
    <row r="22" spans="2:38" ht="27" thickBot="1" x14ac:dyDescent="0.65">
      <c r="B22" s="152" t="s">
        <v>93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94"/>
      <c r="P22" s="68">
        <f>SUM(P13:P20)</f>
        <v>132151</v>
      </c>
      <c r="Q22" s="69"/>
      <c r="R22" s="68">
        <f>SUM(R13:R20)</f>
        <v>103545187433</v>
      </c>
      <c r="S22" s="69"/>
      <c r="T22" s="68">
        <f>SUM(T13:T20)</f>
        <v>104351716829</v>
      </c>
      <c r="U22" s="69"/>
      <c r="V22" s="68">
        <f>SUM(V13:V20)</f>
        <v>0</v>
      </c>
      <c r="W22" s="69"/>
      <c r="X22" s="68">
        <f>SUM(X13:X20)</f>
        <v>0</v>
      </c>
      <c r="Y22" s="69"/>
      <c r="Z22" s="68">
        <f>SUM(Z13:Z20)</f>
        <v>7670</v>
      </c>
      <c r="AA22" s="69"/>
      <c r="AB22" s="68">
        <f>SUM(AB13:AB20)</f>
        <v>7240849208</v>
      </c>
      <c r="AC22" s="69"/>
      <c r="AD22" s="68">
        <f>SUM(AD13:AD20)</f>
        <v>124481</v>
      </c>
      <c r="AE22" s="67"/>
      <c r="AF22" s="68"/>
      <c r="AG22" s="69"/>
      <c r="AH22" s="68">
        <f>SUM(AH13:AH20)</f>
        <v>96431452420</v>
      </c>
      <c r="AI22" s="69"/>
      <c r="AJ22" s="68">
        <f>SUM(AJ13:AJ20)</f>
        <v>97830194811.982819</v>
      </c>
      <c r="AK22" s="69"/>
      <c r="AL22" s="96">
        <f>SUM(AL13:AL20)</f>
        <v>0.45956047144070789</v>
      </c>
    </row>
    <row r="23" spans="2:38" ht="21" customHeight="1" thickTop="1" x14ac:dyDescent="0.6"/>
    <row r="29" spans="2:38" ht="33" x14ac:dyDescent="0.8">
      <c r="T29" s="49">
        <v>4</v>
      </c>
    </row>
  </sheetData>
  <sortState xmlns:xlrd2="http://schemas.microsoft.com/office/spreadsheetml/2017/richdata2" ref="B13:AL21">
    <sortCondition descending="1" ref="AJ13:AJ21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5" right="0.25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B1" zoomScale="85" zoomScaleNormal="70" zoomScaleSheetLayoutView="85" workbookViewId="0">
      <selection activeCell="D17" sqref="D17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21.2851562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3" t="s">
        <v>108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2:32" ht="39" x14ac:dyDescent="0.6">
      <c r="B3" s="153" t="s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</row>
    <row r="4" spans="2:32" ht="39" x14ac:dyDescent="0.6">
      <c r="B4" s="153" t="s">
        <v>182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</row>
    <row r="5" spans="2:32" ht="39" x14ac:dyDescent="0.6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</row>
    <row r="6" spans="2:32" ht="39" x14ac:dyDescent="0.6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153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55" t="s">
        <v>36</v>
      </c>
      <c r="C10" s="155" t="s">
        <v>36</v>
      </c>
      <c r="D10" s="155" t="s">
        <v>36</v>
      </c>
      <c r="E10" s="155" t="s">
        <v>36</v>
      </c>
      <c r="F10" s="155" t="s">
        <v>36</v>
      </c>
      <c r="G10" s="155" t="s">
        <v>36</v>
      </c>
      <c r="H10" s="155" t="s">
        <v>36</v>
      </c>
      <c r="I10" s="155" t="s">
        <v>36</v>
      </c>
      <c r="J10" s="155" t="s">
        <v>36</v>
      </c>
      <c r="K10" s="19"/>
      <c r="L10" s="155" t="s">
        <v>174</v>
      </c>
      <c r="M10" s="155" t="s">
        <v>2</v>
      </c>
      <c r="N10" s="155" t="s">
        <v>2</v>
      </c>
      <c r="O10" s="155" t="s">
        <v>2</v>
      </c>
      <c r="P10" s="155" t="s">
        <v>2</v>
      </c>
      <c r="Q10" s="19"/>
      <c r="R10" s="155" t="s">
        <v>3</v>
      </c>
      <c r="S10" s="155" t="s">
        <v>3</v>
      </c>
      <c r="T10" s="155" t="s">
        <v>3</v>
      </c>
      <c r="U10" s="155" t="s">
        <v>3</v>
      </c>
      <c r="V10" s="155" t="s">
        <v>3</v>
      </c>
      <c r="W10" s="155" t="s">
        <v>3</v>
      </c>
      <c r="X10" s="155" t="s">
        <v>3</v>
      </c>
      <c r="Y10" s="19"/>
      <c r="Z10" s="155" t="s">
        <v>183</v>
      </c>
      <c r="AA10" s="155" t="s">
        <v>4</v>
      </c>
      <c r="AB10" s="155" t="s">
        <v>4</v>
      </c>
      <c r="AC10" s="155" t="s">
        <v>4</v>
      </c>
      <c r="AD10" s="155" t="s">
        <v>4</v>
      </c>
      <c r="AE10" s="155" t="s">
        <v>4</v>
      </c>
      <c r="AF10" s="155" t="s">
        <v>4</v>
      </c>
    </row>
    <row r="11" spans="2:32" s="13" customFormat="1" x14ac:dyDescent="0.6">
      <c r="B11" s="144" t="s">
        <v>37</v>
      </c>
      <c r="C11" s="18"/>
      <c r="D11" s="144" t="s">
        <v>100</v>
      </c>
      <c r="E11" s="18"/>
      <c r="F11" s="144" t="s">
        <v>29</v>
      </c>
      <c r="G11" s="18"/>
      <c r="H11" s="144" t="s">
        <v>38</v>
      </c>
      <c r="I11" s="18"/>
      <c r="J11" s="144" t="s">
        <v>26</v>
      </c>
      <c r="L11" s="144" t="s">
        <v>5</v>
      </c>
      <c r="M11" s="18"/>
      <c r="N11" s="144" t="s">
        <v>6</v>
      </c>
      <c r="O11" s="18"/>
      <c r="P11" s="144" t="s">
        <v>7</v>
      </c>
      <c r="R11" s="144" t="s">
        <v>8</v>
      </c>
      <c r="S11" s="144" t="s">
        <v>8</v>
      </c>
      <c r="T11" s="144" t="s">
        <v>8</v>
      </c>
      <c r="U11" s="18"/>
      <c r="V11" s="144" t="s">
        <v>9</v>
      </c>
      <c r="W11" s="144" t="s">
        <v>9</v>
      </c>
      <c r="X11" s="144" t="s">
        <v>9</v>
      </c>
      <c r="Z11" s="144" t="s">
        <v>5</v>
      </c>
      <c r="AA11" s="18"/>
      <c r="AB11" s="144" t="s">
        <v>6</v>
      </c>
      <c r="AC11" s="18"/>
      <c r="AD11" s="144" t="s">
        <v>7</v>
      </c>
      <c r="AE11" s="18"/>
      <c r="AF11" s="144" t="s">
        <v>39</v>
      </c>
    </row>
    <row r="12" spans="2:32" s="13" customFormat="1" ht="45.75" customHeight="1" x14ac:dyDescent="0.6">
      <c r="B12" s="145" t="s">
        <v>37</v>
      </c>
      <c r="C12" s="20"/>
      <c r="D12" s="145" t="s">
        <v>28</v>
      </c>
      <c r="E12" s="20"/>
      <c r="F12" s="145" t="s">
        <v>29</v>
      </c>
      <c r="G12" s="20"/>
      <c r="H12" s="145" t="s">
        <v>38</v>
      </c>
      <c r="I12" s="20"/>
      <c r="J12" s="145" t="s">
        <v>26</v>
      </c>
      <c r="L12" s="145" t="s">
        <v>5</v>
      </c>
      <c r="M12" s="20"/>
      <c r="N12" s="145" t="s">
        <v>6</v>
      </c>
      <c r="O12" s="20"/>
      <c r="P12" s="145" t="s">
        <v>7</v>
      </c>
      <c r="R12" s="145" t="s">
        <v>5</v>
      </c>
      <c r="S12" s="20"/>
      <c r="T12" s="145" t="s">
        <v>6</v>
      </c>
      <c r="U12" s="20"/>
      <c r="V12" s="145" t="s">
        <v>5</v>
      </c>
      <c r="W12" s="20"/>
      <c r="X12" s="145" t="s">
        <v>12</v>
      </c>
      <c r="Z12" s="145" t="s">
        <v>5</v>
      </c>
      <c r="AA12" s="20"/>
      <c r="AB12" s="145" t="s">
        <v>6</v>
      </c>
      <c r="AC12" s="20"/>
      <c r="AD12" s="145" t="s">
        <v>7</v>
      </c>
      <c r="AE12" s="20"/>
      <c r="AF12" s="145" t="s">
        <v>39</v>
      </c>
    </row>
    <row r="13" spans="2:32" ht="30" customHeight="1" x14ac:dyDescent="0.6">
      <c r="B13" s="89" t="s">
        <v>119</v>
      </c>
      <c r="C13" s="89"/>
      <c r="D13" s="89" t="s">
        <v>120</v>
      </c>
      <c r="E13" s="89"/>
      <c r="F13" s="89">
        <v>18</v>
      </c>
      <c r="G13" s="89"/>
      <c r="H13" s="89">
        <v>0</v>
      </c>
      <c r="I13" s="89"/>
      <c r="J13" s="89" t="s">
        <v>121</v>
      </c>
      <c r="K13" s="89"/>
      <c r="L13" s="90">
        <v>40000</v>
      </c>
      <c r="M13" s="90"/>
      <c r="N13" s="90">
        <v>20000000000</v>
      </c>
      <c r="O13" s="90"/>
      <c r="P13" s="90">
        <v>20000000000</v>
      </c>
      <c r="Q13" s="90"/>
      <c r="R13" s="90">
        <v>0</v>
      </c>
      <c r="S13" s="90"/>
      <c r="T13" s="90">
        <v>0</v>
      </c>
      <c r="U13" s="90"/>
      <c r="V13" s="90">
        <v>0</v>
      </c>
      <c r="W13" s="90"/>
      <c r="X13" s="90">
        <v>0</v>
      </c>
      <c r="Y13" s="90"/>
      <c r="Z13" s="90">
        <v>40000</v>
      </c>
      <c r="AA13" s="90"/>
      <c r="AB13" s="90">
        <v>20000000000</v>
      </c>
      <c r="AC13" s="90"/>
      <c r="AD13" s="90">
        <v>20000000000</v>
      </c>
      <c r="AE13" s="89"/>
      <c r="AF13" s="91">
        <f>AD13/'سرمایه گذاری ها'!O18</f>
        <v>9.3950640152342446E-2</v>
      </c>
    </row>
    <row r="14" spans="2:32" x14ac:dyDescent="0.6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</row>
    <row r="15" spans="2:32" ht="27" thickBot="1" x14ac:dyDescent="0.65">
      <c r="B15" s="154" t="s">
        <v>93</v>
      </c>
      <c r="C15" s="154"/>
      <c r="D15" s="154"/>
      <c r="E15" s="154"/>
      <c r="F15" s="154"/>
      <c r="G15" s="154"/>
      <c r="H15" s="154"/>
      <c r="I15" s="154"/>
      <c r="J15" s="154"/>
      <c r="K15" s="69"/>
      <c r="L15" s="92">
        <f>SUM(L13:L14)</f>
        <v>40000</v>
      </c>
      <c r="M15" s="89"/>
      <c r="N15" s="92">
        <f>SUM(N13:N14)</f>
        <v>20000000000</v>
      </c>
      <c r="O15" s="89"/>
      <c r="P15" s="92">
        <f>SUM(P13:P14)</f>
        <v>20000000000</v>
      </c>
      <c r="Q15" s="89"/>
      <c r="R15" s="92">
        <v>0</v>
      </c>
      <c r="S15" s="89"/>
      <c r="T15" s="92">
        <v>0</v>
      </c>
      <c r="U15" s="89"/>
      <c r="V15" s="92">
        <f>SUM(V13:V14)</f>
        <v>0</v>
      </c>
      <c r="W15" s="89"/>
      <c r="X15" s="92">
        <f>SUM(X13:X14)</f>
        <v>0</v>
      </c>
      <c r="Y15" s="89"/>
      <c r="Z15" s="92">
        <f>SUM(Z13:Z14)</f>
        <v>40000</v>
      </c>
      <c r="AA15" s="89"/>
      <c r="AB15" s="92">
        <f>SUM(AB13:AB14)</f>
        <v>20000000000</v>
      </c>
      <c r="AC15" s="89"/>
      <c r="AD15" s="92">
        <f>SUM(AD13:AD14)</f>
        <v>20000000000</v>
      </c>
      <c r="AE15" s="89"/>
      <c r="AF15" s="87">
        <f>SUM(AF13)</f>
        <v>9.3950640152342446E-2</v>
      </c>
    </row>
    <row r="16" spans="2:32" ht="21.75" thickTop="1" x14ac:dyDescent="0.6"/>
    <row r="21" spans="16:16" ht="33" x14ac:dyDescent="0.8">
      <c r="P21" s="49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5" right="0.25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view="pageBreakPreview" topLeftCell="A16" zoomScaleNormal="100" zoomScaleSheetLayoutView="100" workbookViewId="0">
      <selection activeCell="Z15" sqref="Z15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41" t="s">
        <v>108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2:28" ht="29.25" customHeight="1" x14ac:dyDescent="0.55000000000000004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2:28" ht="29.25" customHeight="1" x14ac:dyDescent="0.55000000000000004">
      <c r="B4" s="141" t="s">
        <v>182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2:28" ht="21.75" customHeight="1" x14ac:dyDescent="0.55000000000000004">
      <c r="B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21.75" customHeight="1" x14ac:dyDescent="0.55000000000000004">
      <c r="B6" s="11" t="s">
        <v>106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2:28" s="4" customFormat="1" ht="21.75" customHeight="1" x14ac:dyDescent="0.55000000000000004">
      <c r="B8" s="158" t="s">
        <v>40</v>
      </c>
      <c r="C8" s="32"/>
      <c r="D8" s="155" t="s">
        <v>41</v>
      </c>
      <c r="E8" s="155" t="s">
        <v>41</v>
      </c>
      <c r="F8" s="155" t="s">
        <v>41</v>
      </c>
      <c r="G8" s="155" t="s">
        <v>41</v>
      </c>
      <c r="H8" s="155" t="s">
        <v>41</v>
      </c>
      <c r="I8" s="155" t="s">
        <v>41</v>
      </c>
      <c r="J8" s="155" t="s">
        <v>41</v>
      </c>
      <c r="K8" s="32"/>
      <c r="L8" s="155" t="s">
        <v>174</v>
      </c>
      <c r="M8" s="32"/>
      <c r="N8" s="155" t="s">
        <v>3</v>
      </c>
      <c r="O8" s="155" t="s">
        <v>3</v>
      </c>
      <c r="P8" s="155" t="s">
        <v>3</v>
      </c>
      <c r="Q8" s="32"/>
      <c r="R8" s="155" t="s">
        <v>183</v>
      </c>
      <c r="S8" s="155" t="s">
        <v>4</v>
      </c>
      <c r="T8" s="155" t="s">
        <v>4</v>
      </c>
    </row>
    <row r="9" spans="2:28" s="4" customFormat="1" ht="63.75" customHeight="1" x14ac:dyDescent="0.55000000000000004">
      <c r="B9" s="159" t="s">
        <v>40</v>
      </c>
      <c r="C9" s="32"/>
      <c r="D9" s="156" t="s">
        <v>42</v>
      </c>
      <c r="E9" s="33"/>
      <c r="F9" s="156" t="s">
        <v>43</v>
      </c>
      <c r="G9" s="33"/>
      <c r="H9" s="156" t="s">
        <v>44</v>
      </c>
      <c r="I9" s="33"/>
      <c r="J9" s="156" t="s">
        <v>29</v>
      </c>
      <c r="K9" s="32"/>
      <c r="L9" s="156" t="s">
        <v>45</v>
      </c>
      <c r="M9" s="32"/>
      <c r="N9" s="156" t="s">
        <v>46</v>
      </c>
      <c r="O9" s="33"/>
      <c r="P9" s="156" t="s">
        <v>47</v>
      </c>
      <c r="Q9" s="32"/>
      <c r="R9" s="156" t="s">
        <v>45</v>
      </c>
      <c r="S9" s="33"/>
      <c r="T9" s="157" t="s">
        <v>39</v>
      </c>
    </row>
    <row r="10" spans="2:28" s="4" customFormat="1" ht="21.75" customHeight="1" x14ac:dyDescent="0.55000000000000004">
      <c r="B10" s="105" t="s">
        <v>122</v>
      </c>
      <c r="C10" s="5"/>
      <c r="D10" s="65" t="s">
        <v>149</v>
      </c>
      <c r="E10" s="65"/>
      <c r="F10" s="65" t="s">
        <v>124</v>
      </c>
      <c r="G10" s="65"/>
      <c r="H10" s="65" t="s">
        <v>150</v>
      </c>
      <c r="I10" s="65"/>
      <c r="J10" s="70">
        <v>18</v>
      </c>
      <c r="K10" s="65"/>
      <c r="L10" s="70">
        <v>23550000000</v>
      </c>
      <c r="M10" s="65"/>
      <c r="N10" s="70">
        <v>0</v>
      </c>
      <c r="O10" s="65"/>
      <c r="P10" s="70">
        <v>0</v>
      </c>
      <c r="Q10" s="65"/>
      <c r="R10" s="70">
        <v>23550000000</v>
      </c>
      <c r="S10" s="65"/>
      <c r="T10" s="71">
        <f>R10/'سرمایه گذاری ها'!$O$18</f>
        <v>0.11062687877938324</v>
      </c>
    </row>
    <row r="11" spans="2:28" s="4" customFormat="1" ht="21.75" customHeight="1" x14ac:dyDescent="0.55000000000000004">
      <c r="B11" s="105" t="s">
        <v>164</v>
      </c>
      <c r="C11" s="5"/>
      <c r="D11" s="65" t="s">
        <v>165</v>
      </c>
      <c r="E11" s="65"/>
      <c r="F11" s="65" t="s">
        <v>124</v>
      </c>
      <c r="G11" s="65"/>
      <c r="H11" s="65" t="s">
        <v>166</v>
      </c>
      <c r="I11" s="65"/>
      <c r="J11" s="70">
        <v>18</v>
      </c>
      <c r="K11" s="65"/>
      <c r="L11" s="70">
        <v>23500000000</v>
      </c>
      <c r="M11" s="65"/>
      <c r="N11" s="70">
        <v>0</v>
      </c>
      <c r="O11" s="65"/>
      <c r="P11" s="70">
        <v>0</v>
      </c>
      <c r="Q11" s="65"/>
      <c r="R11" s="70">
        <v>23500000000</v>
      </c>
      <c r="S11" s="65"/>
      <c r="T11" s="71">
        <f>R11/'سرمایه گذاری ها'!$O$18</f>
        <v>0.11039200217900239</v>
      </c>
    </row>
    <row r="12" spans="2:28" s="4" customFormat="1" ht="21.75" customHeight="1" x14ac:dyDescent="0.55000000000000004">
      <c r="B12" s="105" t="s">
        <v>122</v>
      </c>
      <c r="C12" s="5"/>
      <c r="D12" s="65" t="s">
        <v>186</v>
      </c>
      <c r="E12" s="65"/>
      <c r="F12" s="65" t="s">
        <v>124</v>
      </c>
      <c r="G12" s="65"/>
      <c r="H12" s="65" t="s">
        <v>185</v>
      </c>
      <c r="I12" s="65"/>
      <c r="J12" s="70">
        <v>18</v>
      </c>
      <c r="K12" s="65"/>
      <c r="L12" s="70">
        <v>0</v>
      </c>
      <c r="M12" s="65"/>
      <c r="N12" s="70">
        <v>4460000000</v>
      </c>
      <c r="O12" s="65"/>
      <c r="P12" s="70">
        <v>0</v>
      </c>
      <c r="Q12" s="65"/>
      <c r="R12" s="70">
        <v>4460000000</v>
      </c>
      <c r="S12" s="65"/>
      <c r="T12" s="71">
        <f>R12/'سرمایه گذاری ها'!$O$18</f>
        <v>2.0950992753972365E-2</v>
      </c>
    </row>
    <row r="13" spans="2:28" s="4" customFormat="1" ht="21.75" customHeight="1" x14ac:dyDescent="0.55000000000000004">
      <c r="B13" s="105" t="s">
        <v>143</v>
      </c>
      <c r="C13" s="5"/>
      <c r="D13" s="65" t="s">
        <v>184</v>
      </c>
      <c r="E13" s="65"/>
      <c r="F13" s="65" t="s">
        <v>124</v>
      </c>
      <c r="G13" s="65"/>
      <c r="H13" s="65" t="s">
        <v>185</v>
      </c>
      <c r="I13" s="65"/>
      <c r="J13" s="70">
        <v>18</v>
      </c>
      <c r="K13" s="65"/>
      <c r="L13" s="70">
        <v>0</v>
      </c>
      <c r="M13" s="65"/>
      <c r="N13" s="70">
        <v>4000010000</v>
      </c>
      <c r="O13" s="65"/>
      <c r="P13" s="70">
        <v>10000</v>
      </c>
      <c r="Q13" s="65"/>
      <c r="R13" s="70">
        <v>4000000000</v>
      </c>
      <c r="S13" s="65"/>
      <c r="T13" s="71">
        <f>R13/'سرمایه گذاری ها'!$O$18</f>
        <v>1.8790128030468489E-2</v>
      </c>
    </row>
    <row r="14" spans="2:28" s="4" customFormat="1" ht="21.75" customHeight="1" x14ac:dyDescent="0.55000000000000004">
      <c r="B14" s="105" t="s">
        <v>49</v>
      </c>
      <c r="C14" s="5"/>
      <c r="D14" s="65" t="s">
        <v>133</v>
      </c>
      <c r="E14" s="65"/>
      <c r="F14" s="65" t="s">
        <v>48</v>
      </c>
      <c r="G14" s="65"/>
      <c r="H14" s="65" t="s">
        <v>51</v>
      </c>
      <c r="I14" s="65"/>
      <c r="J14" s="70">
        <v>0</v>
      </c>
      <c r="K14" s="65"/>
      <c r="L14" s="70">
        <v>6991342573</v>
      </c>
      <c r="M14" s="65"/>
      <c r="N14" s="70">
        <v>23531145302</v>
      </c>
      <c r="O14" s="65"/>
      <c r="P14" s="70">
        <v>27107760126</v>
      </c>
      <c r="Q14" s="65"/>
      <c r="R14" s="70">
        <v>3414727749</v>
      </c>
      <c r="S14" s="65"/>
      <c r="T14" s="71">
        <f>R14/'سرمایه گذاری ها'!$O$18</f>
        <v>1.6040792898225867E-2</v>
      </c>
    </row>
    <row r="15" spans="2:28" s="4" customFormat="1" ht="21.75" customHeight="1" x14ac:dyDescent="0.55000000000000004">
      <c r="B15" s="105" t="s">
        <v>134</v>
      </c>
      <c r="C15" s="5"/>
      <c r="D15" s="65" t="s">
        <v>135</v>
      </c>
      <c r="E15" s="65"/>
      <c r="F15" s="65" t="s">
        <v>48</v>
      </c>
      <c r="G15" s="65"/>
      <c r="H15" s="65" t="s">
        <v>136</v>
      </c>
      <c r="I15" s="65"/>
      <c r="J15" s="70">
        <v>0</v>
      </c>
      <c r="K15" s="65"/>
      <c r="L15" s="70">
        <v>388955093</v>
      </c>
      <c r="M15" s="65"/>
      <c r="N15" s="70">
        <v>6346048310</v>
      </c>
      <c r="O15" s="65"/>
      <c r="P15" s="70">
        <v>6352637740</v>
      </c>
      <c r="Q15" s="65"/>
      <c r="R15" s="70">
        <v>382365663</v>
      </c>
      <c r="S15" s="65"/>
      <c r="T15" s="71">
        <f>R15/'سرمایه گذاری ها'!$O$18</f>
        <v>1.796174940556242E-3</v>
      </c>
    </row>
    <row r="16" spans="2:28" s="4" customFormat="1" ht="21.75" customHeight="1" x14ac:dyDescent="0.55000000000000004">
      <c r="B16" s="105" t="s">
        <v>144</v>
      </c>
      <c r="C16" s="5"/>
      <c r="D16" s="65" t="s">
        <v>145</v>
      </c>
      <c r="E16" s="65"/>
      <c r="F16" s="65" t="s">
        <v>48</v>
      </c>
      <c r="G16" s="65"/>
      <c r="H16" s="65" t="s">
        <v>146</v>
      </c>
      <c r="I16" s="65"/>
      <c r="J16" s="70">
        <v>0</v>
      </c>
      <c r="K16" s="65"/>
      <c r="L16" s="70">
        <v>5200524</v>
      </c>
      <c r="M16" s="65"/>
      <c r="N16" s="70">
        <v>614853992</v>
      </c>
      <c r="O16" s="65"/>
      <c r="P16" s="70">
        <v>330025000</v>
      </c>
      <c r="Q16" s="65"/>
      <c r="R16" s="70">
        <v>290029516</v>
      </c>
      <c r="S16" s="65"/>
      <c r="T16" s="71">
        <f>R16/'سرمایه گذاری ها'!$O$18</f>
        <v>1.3624229345637023E-3</v>
      </c>
    </row>
    <row r="17" spans="2:20" s="4" customFormat="1" ht="21.75" customHeight="1" x14ac:dyDescent="0.55000000000000004">
      <c r="B17" s="105" t="s">
        <v>122</v>
      </c>
      <c r="C17" s="5"/>
      <c r="D17" s="65" t="s">
        <v>126</v>
      </c>
      <c r="E17" s="65"/>
      <c r="F17" s="65" t="s">
        <v>48</v>
      </c>
      <c r="G17" s="65"/>
      <c r="H17" s="65" t="s">
        <v>125</v>
      </c>
      <c r="I17" s="65"/>
      <c r="J17" s="70">
        <v>0</v>
      </c>
      <c r="K17" s="65"/>
      <c r="L17" s="70">
        <v>461746257</v>
      </c>
      <c r="M17" s="65"/>
      <c r="N17" s="70">
        <v>4374242904</v>
      </c>
      <c r="O17" s="65"/>
      <c r="P17" s="70">
        <v>4831845000</v>
      </c>
      <c r="Q17" s="65"/>
      <c r="R17" s="70">
        <v>4144161</v>
      </c>
      <c r="S17" s="65"/>
      <c r="T17" s="71">
        <f>R17/'سرمایه گذاری ها'!$O$18</f>
        <v>1.9467328942218582E-5</v>
      </c>
    </row>
    <row r="18" spans="2:20" s="4" customFormat="1" ht="21.75" customHeight="1" x14ac:dyDescent="0.55000000000000004">
      <c r="B18" s="105" t="s">
        <v>140</v>
      </c>
      <c r="C18" s="5"/>
      <c r="D18" s="65" t="s">
        <v>141</v>
      </c>
      <c r="E18" s="65"/>
      <c r="F18" s="65" t="s">
        <v>48</v>
      </c>
      <c r="G18" s="65"/>
      <c r="H18" s="65" t="s">
        <v>142</v>
      </c>
      <c r="I18" s="65"/>
      <c r="J18" s="70">
        <v>0</v>
      </c>
      <c r="K18" s="65"/>
      <c r="L18" s="70">
        <v>4278441</v>
      </c>
      <c r="M18" s="65"/>
      <c r="N18" s="70">
        <v>27319</v>
      </c>
      <c r="O18" s="65"/>
      <c r="P18" s="70">
        <v>840000</v>
      </c>
      <c r="Q18" s="65"/>
      <c r="R18" s="70">
        <v>3465760</v>
      </c>
      <c r="S18" s="65"/>
      <c r="T18" s="71">
        <f>R18/'سرمایه گذاری ها'!$O$18</f>
        <v>1.6280518530719119E-5</v>
      </c>
    </row>
    <row r="19" spans="2:20" s="4" customFormat="1" ht="21.75" customHeight="1" x14ac:dyDescent="0.55000000000000004">
      <c r="B19" s="105" t="s">
        <v>52</v>
      </c>
      <c r="C19" s="5"/>
      <c r="D19" s="65" t="s">
        <v>147</v>
      </c>
      <c r="E19" s="65"/>
      <c r="F19" s="65" t="s">
        <v>50</v>
      </c>
      <c r="G19" s="65"/>
      <c r="H19" s="65" t="s">
        <v>148</v>
      </c>
      <c r="I19" s="65"/>
      <c r="J19" s="70">
        <v>0</v>
      </c>
      <c r="K19" s="65"/>
      <c r="L19" s="70">
        <v>700000</v>
      </c>
      <c r="M19" s="65"/>
      <c r="N19" s="70">
        <v>1000000</v>
      </c>
      <c r="O19" s="65"/>
      <c r="P19" s="70">
        <v>0</v>
      </c>
      <c r="Q19" s="65"/>
      <c r="R19" s="70">
        <v>1700000</v>
      </c>
      <c r="S19" s="65"/>
      <c r="T19" s="71">
        <f>R19/'سرمایه گذاری ها'!$O$18</f>
        <v>7.9858044129491091E-6</v>
      </c>
    </row>
    <row r="20" spans="2:20" s="4" customFormat="1" ht="21.75" customHeight="1" x14ac:dyDescent="0.55000000000000004">
      <c r="B20" s="105" t="s">
        <v>122</v>
      </c>
      <c r="C20" s="5"/>
      <c r="D20" s="65" t="s">
        <v>123</v>
      </c>
      <c r="E20" s="65"/>
      <c r="F20" s="65" t="s">
        <v>124</v>
      </c>
      <c r="G20" s="65"/>
      <c r="H20" s="65" t="s">
        <v>125</v>
      </c>
      <c r="I20" s="65"/>
      <c r="J20" s="70">
        <v>18</v>
      </c>
      <c r="K20" s="65"/>
      <c r="L20" s="70">
        <v>1000000</v>
      </c>
      <c r="M20" s="65"/>
      <c r="N20" s="70">
        <v>0</v>
      </c>
      <c r="O20" s="65"/>
      <c r="P20" s="70">
        <v>0</v>
      </c>
      <c r="Q20" s="65"/>
      <c r="R20" s="70">
        <v>1000000</v>
      </c>
      <c r="S20" s="65"/>
      <c r="T20" s="71">
        <f>R20/'سرمایه گذاری ها'!$O$18</f>
        <v>4.6975320076171229E-6</v>
      </c>
    </row>
    <row r="21" spans="2:20" s="4" customFormat="1" ht="21.75" customHeight="1" x14ac:dyDescent="0.55000000000000004">
      <c r="B21" s="105" t="s">
        <v>137</v>
      </c>
      <c r="C21" s="5"/>
      <c r="D21" s="65" t="s">
        <v>138</v>
      </c>
      <c r="E21" s="65"/>
      <c r="F21" s="65" t="s">
        <v>48</v>
      </c>
      <c r="G21" s="65"/>
      <c r="H21" s="65" t="s">
        <v>139</v>
      </c>
      <c r="I21" s="65"/>
      <c r="J21" s="70">
        <v>0</v>
      </c>
      <c r="K21" s="65"/>
      <c r="L21" s="70">
        <v>121407</v>
      </c>
      <c r="M21" s="65"/>
      <c r="N21" s="70">
        <v>965</v>
      </c>
      <c r="O21" s="65"/>
      <c r="P21" s="70">
        <v>0</v>
      </c>
      <c r="Q21" s="65"/>
      <c r="R21" s="70">
        <v>122372</v>
      </c>
      <c r="S21" s="65"/>
      <c r="T21" s="71">
        <f>R21/'سرمایه گذاری ها'!$O$18</f>
        <v>5.7484638683612254E-7</v>
      </c>
    </row>
    <row r="22" spans="2:20" s="4" customFormat="1" ht="21.75" customHeight="1" x14ac:dyDescent="0.55000000000000004">
      <c r="B22" s="105" t="s">
        <v>122</v>
      </c>
      <c r="C22" s="5"/>
      <c r="D22" s="65" t="s">
        <v>129</v>
      </c>
      <c r="E22" s="65"/>
      <c r="F22" s="65" t="s">
        <v>128</v>
      </c>
      <c r="G22" s="65"/>
      <c r="H22" s="65" t="s">
        <v>130</v>
      </c>
      <c r="I22" s="65"/>
      <c r="J22" s="70">
        <v>0</v>
      </c>
      <c r="K22" s="65"/>
      <c r="L22" s="70">
        <v>10000</v>
      </c>
      <c r="M22" s="65"/>
      <c r="N22" s="70">
        <v>0</v>
      </c>
      <c r="O22" s="65"/>
      <c r="P22" s="70">
        <v>0</v>
      </c>
      <c r="Q22" s="65"/>
      <c r="R22" s="70">
        <v>10000</v>
      </c>
      <c r="S22" s="65"/>
      <c r="T22" s="71">
        <f>R22/'سرمایه گذاری ها'!$O$18</f>
        <v>4.6975320076171223E-8</v>
      </c>
    </row>
    <row r="23" spans="2:20" s="4" customFormat="1" ht="21.75" customHeight="1" x14ac:dyDescent="0.55000000000000004">
      <c r="B23" s="105" t="s">
        <v>131</v>
      </c>
      <c r="C23" s="5"/>
      <c r="D23" s="65" t="s">
        <v>132</v>
      </c>
      <c r="E23" s="65"/>
      <c r="F23" s="65" t="s">
        <v>50</v>
      </c>
      <c r="G23" s="65"/>
      <c r="H23" s="65" t="s">
        <v>130</v>
      </c>
      <c r="I23" s="65"/>
      <c r="J23" s="70">
        <v>0</v>
      </c>
      <c r="K23" s="65"/>
      <c r="L23" s="70">
        <v>4740</v>
      </c>
      <c r="M23" s="65"/>
      <c r="N23" s="70">
        <v>0</v>
      </c>
      <c r="O23" s="65"/>
      <c r="P23" s="70">
        <v>0</v>
      </c>
      <c r="Q23" s="65"/>
      <c r="R23" s="70">
        <v>4740</v>
      </c>
      <c r="S23" s="65"/>
      <c r="T23" s="71">
        <f>R23/'سرمایه گذاری ها'!$O$18</f>
        <v>2.2266301716105161E-8</v>
      </c>
    </row>
    <row r="24" spans="2:20" s="4" customFormat="1" ht="24" customHeight="1" x14ac:dyDescent="0.55000000000000004">
      <c r="B24" s="105" t="s">
        <v>122</v>
      </c>
      <c r="C24" s="5"/>
      <c r="D24" s="65" t="s">
        <v>127</v>
      </c>
      <c r="E24" s="65"/>
      <c r="F24" s="65" t="s">
        <v>128</v>
      </c>
      <c r="G24" s="65"/>
      <c r="H24" s="65" t="s">
        <v>125</v>
      </c>
      <c r="I24" s="65"/>
      <c r="J24" s="70">
        <v>0</v>
      </c>
      <c r="K24" s="65"/>
      <c r="L24" s="70">
        <v>1000</v>
      </c>
      <c r="M24" s="65"/>
      <c r="N24" s="70">
        <v>0</v>
      </c>
      <c r="O24" s="65"/>
      <c r="P24" s="70">
        <v>0</v>
      </c>
      <c r="Q24" s="65"/>
      <c r="R24" s="70">
        <v>1000</v>
      </c>
      <c r="S24" s="65"/>
      <c r="T24" s="71">
        <f>R24/'سرمایه گذاری ها'!$O$18</f>
        <v>4.6975320076171223E-9</v>
      </c>
    </row>
    <row r="25" spans="2:20" ht="21.75" customHeight="1" thickBot="1" x14ac:dyDescent="0.7">
      <c r="B25" s="57" t="s">
        <v>93</v>
      </c>
      <c r="C25" s="57"/>
      <c r="D25" s="64"/>
      <c r="E25" s="64"/>
      <c r="F25" s="64"/>
      <c r="G25" s="64"/>
      <c r="H25" s="64"/>
      <c r="I25" s="64"/>
      <c r="J25" s="64"/>
      <c r="K25" s="24"/>
      <c r="L25" s="58">
        <f>SUM(L10:L24)</f>
        <v>54903360035</v>
      </c>
      <c r="M25" s="24"/>
      <c r="N25" s="58">
        <f>SUM(N10:N24)</f>
        <v>43327328792</v>
      </c>
      <c r="O25" s="24"/>
      <c r="P25" s="58">
        <f>SUM(P10:P24)</f>
        <v>38623117866</v>
      </c>
      <c r="Q25" s="24"/>
      <c r="R25" s="58">
        <f>SUM(R10:R24)</f>
        <v>59607570961</v>
      </c>
      <c r="S25" s="24"/>
      <c r="T25" s="88">
        <f>SUM(T10:T24)</f>
        <v>0.28000847248560634</v>
      </c>
    </row>
    <row r="26" spans="2:20" ht="21.75" customHeight="1" thickTop="1" x14ac:dyDescent="0.55000000000000004"/>
    <row r="27" spans="2:20" ht="35.25" customHeight="1" x14ac:dyDescent="0.8">
      <c r="J27" s="49">
        <v>6</v>
      </c>
    </row>
  </sheetData>
  <sortState xmlns:xlrd2="http://schemas.microsoft.com/office/spreadsheetml/2017/richdata2" ref="B10:T24">
    <sortCondition descending="1" ref="R10:R24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C22"/>
  <sheetViews>
    <sheetView rightToLeft="1" view="pageBreakPreview" topLeftCell="B7" zoomScale="85" zoomScaleNormal="100" zoomScaleSheetLayoutView="85" workbookViewId="0">
      <selection activeCell="D17" sqref="D17"/>
    </sheetView>
  </sheetViews>
  <sheetFormatPr defaultRowHeight="21" x14ac:dyDescent="0.6"/>
  <cols>
    <col min="1" max="1" width="1.5703125" style="1" customWidth="1"/>
    <col min="2" max="2" width="17.42578125" style="1" customWidth="1"/>
    <col min="3" max="3" width="3" style="1" customWidth="1"/>
    <col min="4" max="4" width="30.42578125" style="1" customWidth="1"/>
    <col min="5" max="5" width="15.28515625" style="1" customWidth="1"/>
    <col min="6" max="6" width="1" style="1" customWidth="1"/>
    <col min="7" max="7" width="15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17.140625" style="1" customWidth="1"/>
    <col min="12" max="12" width="1" style="1" customWidth="1"/>
    <col min="13" max="13" width="31.7109375" style="1" customWidth="1"/>
    <col min="14" max="14" width="1" style="1" customWidth="1"/>
    <col min="15" max="15" width="27.7109375" style="1" customWidth="1"/>
    <col min="16" max="16" width="1" style="1" customWidth="1"/>
    <col min="17" max="17" width="9.140625" style="1" customWidth="1"/>
    <col min="18" max="16384" width="9.140625" style="1"/>
  </cols>
  <sheetData>
    <row r="2" spans="2:29" ht="30" x14ac:dyDescent="0.6">
      <c r="B2" s="141" t="s">
        <v>108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2:29" ht="30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2:29" ht="30" x14ac:dyDescent="0.6">
      <c r="B4" s="141" t="s">
        <v>182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2:29" ht="117" customHeight="1" x14ac:dyDescent="0.6"/>
    <row r="6" spans="2:29" s="2" customFormat="1" ht="30" x14ac:dyDescent="0.55000000000000004">
      <c r="B6" s="11" t="s">
        <v>107</v>
      </c>
      <c r="C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ht="65.25" customHeight="1" x14ac:dyDescent="0.75">
      <c r="B7" s="161" t="s">
        <v>99</v>
      </c>
      <c r="C7" s="114"/>
      <c r="E7" s="141" t="s">
        <v>183</v>
      </c>
      <c r="F7" s="141" t="s">
        <v>4</v>
      </c>
      <c r="G7" s="141" t="s">
        <v>4</v>
      </c>
      <c r="H7" s="141" t="s">
        <v>4</v>
      </c>
      <c r="I7" s="141" t="s">
        <v>4</v>
      </c>
      <c r="J7" s="141" t="s">
        <v>4</v>
      </c>
      <c r="K7" s="141" t="s">
        <v>4</v>
      </c>
      <c r="L7" s="141" t="s">
        <v>4</v>
      </c>
      <c r="M7" s="141" t="s">
        <v>4</v>
      </c>
      <c r="N7" s="141" t="s">
        <v>4</v>
      </c>
      <c r="O7" s="141" t="s">
        <v>4</v>
      </c>
    </row>
    <row r="8" spans="2:29" ht="72.75" customHeight="1" x14ac:dyDescent="0.75">
      <c r="B8" s="161" t="s">
        <v>1</v>
      </c>
      <c r="C8" s="114"/>
      <c r="D8" s="113" t="s">
        <v>1</v>
      </c>
      <c r="E8" s="160" t="s">
        <v>5</v>
      </c>
      <c r="F8" s="21"/>
      <c r="G8" s="160" t="s">
        <v>31</v>
      </c>
      <c r="H8" s="21"/>
      <c r="I8" s="160" t="s">
        <v>32</v>
      </c>
      <c r="J8" s="21"/>
      <c r="K8" s="160" t="s">
        <v>33</v>
      </c>
      <c r="L8" s="21"/>
      <c r="M8" s="129" t="s">
        <v>34</v>
      </c>
      <c r="N8" s="21"/>
      <c r="O8" s="160" t="s">
        <v>35</v>
      </c>
    </row>
    <row r="9" spans="2:29" ht="30" x14ac:dyDescent="0.75">
      <c r="B9" s="118"/>
      <c r="C9" s="118"/>
      <c r="D9" s="121" t="s">
        <v>116</v>
      </c>
      <c r="E9" s="122">
        <v>59500</v>
      </c>
      <c r="F9" s="69"/>
      <c r="G9" s="122">
        <v>960000</v>
      </c>
      <c r="H9" s="69"/>
      <c r="I9" s="122">
        <v>950000</v>
      </c>
      <c r="J9" s="69"/>
      <c r="K9" s="95">
        <v>-1.04E-2</v>
      </c>
      <c r="L9" s="69"/>
      <c r="M9" s="122">
        <v>56525000000</v>
      </c>
      <c r="N9" s="119"/>
      <c r="O9" s="120" t="s">
        <v>181</v>
      </c>
    </row>
    <row r="10" spans="2:29" s="80" customFormat="1" ht="34.5" customHeight="1" x14ac:dyDescent="0.6">
      <c r="D10" s="124" t="s">
        <v>178</v>
      </c>
      <c r="E10" s="134">
        <v>8820</v>
      </c>
      <c r="F10" s="135"/>
      <c r="G10" s="134">
        <v>985390</v>
      </c>
      <c r="H10" s="135"/>
      <c r="I10" s="134">
        <v>968500</v>
      </c>
      <c r="J10" s="133"/>
      <c r="K10" s="130">
        <v>-1.7100000000000001E-2</v>
      </c>
      <c r="L10" s="133"/>
      <c r="M10" s="122">
        <v>8542170000</v>
      </c>
      <c r="N10" s="69"/>
      <c r="O10" s="69" t="s">
        <v>187</v>
      </c>
    </row>
    <row r="11" spans="2:29" s="80" customFormat="1" ht="21.75" thickBot="1" x14ac:dyDescent="0.3">
      <c r="B11" s="69" t="s">
        <v>93</v>
      </c>
      <c r="C11" s="69"/>
      <c r="D11" s="67"/>
      <c r="E11" s="123">
        <f>SUM(E9:E10)</f>
        <v>68320</v>
      </c>
      <c r="F11" s="69"/>
      <c r="G11" s="123">
        <v>0</v>
      </c>
      <c r="H11" s="123">
        <f t="shared" ref="H11:L11" si="0">SUM(H9:H10)</f>
        <v>0</v>
      </c>
      <c r="I11" s="123">
        <v>0</v>
      </c>
      <c r="J11" s="123">
        <f t="shared" si="0"/>
        <v>0</v>
      </c>
      <c r="K11" s="123">
        <v>0</v>
      </c>
      <c r="L11" s="123">
        <f t="shared" si="0"/>
        <v>0</v>
      </c>
      <c r="M11" s="123">
        <f>SUM(M9:M10)</f>
        <v>65067170000</v>
      </c>
      <c r="O11" s="100"/>
    </row>
    <row r="12" spans="2:29" ht="21.75" thickTop="1" x14ac:dyDescent="0.6"/>
    <row r="22" spans="9:9" ht="30" x14ac:dyDescent="0.75">
      <c r="I22" s="50">
        <v>7</v>
      </c>
    </row>
  </sheetData>
  <sortState xmlns:xlrd2="http://schemas.microsoft.com/office/spreadsheetml/2017/richdata2" ref="D9:M10">
    <sortCondition ref="M9:M10"/>
  </sortState>
  <mergeCells count="10">
    <mergeCell ref="B2:O2"/>
    <mergeCell ref="B3:O3"/>
    <mergeCell ref="B4:O4"/>
    <mergeCell ref="O8"/>
    <mergeCell ref="E7:O7"/>
    <mergeCell ref="B7:B8"/>
    <mergeCell ref="E8"/>
    <mergeCell ref="G8"/>
    <mergeCell ref="I8"/>
    <mergeCell ref="K8"/>
  </mergeCells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topLeftCell="A4" zoomScaleNormal="100" zoomScaleSheetLayoutView="100" workbookViewId="0">
      <selection activeCell="D11" sqref="D11"/>
    </sheetView>
  </sheetViews>
  <sheetFormatPr defaultRowHeight="21" x14ac:dyDescent="0.55000000000000004"/>
  <cols>
    <col min="1" max="1" width="7.42578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1" t="s">
        <v>108</v>
      </c>
      <c r="C2" s="141"/>
      <c r="D2" s="141"/>
      <c r="E2" s="141"/>
      <c r="F2" s="141"/>
      <c r="G2" s="141"/>
      <c r="H2" s="141"/>
    </row>
    <row r="3" spans="2:28" ht="30" x14ac:dyDescent="0.55000000000000004">
      <c r="B3" s="141" t="s">
        <v>53</v>
      </c>
      <c r="C3" s="141"/>
      <c r="D3" s="141"/>
      <c r="E3" s="141"/>
      <c r="F3" s="141"/>
      <c r="G3" s="141"/>
      <c r="H3" s="141"/>
    </row>
    <row r="4" spans="2:28" ht="30" x14ac:dyDescent="0.55000000000000004">
      <c r="B4" s="141" t="s">
        <v>182</v>
      </c>
      <c r="C4" s="141"/>
      <c r="D4" s="141"/>
      <c r="E4" s="141"/>
      <c r="F4" s="141"/>
      <c r="G4" s="141"/>
      <c r="H4" s="141"/>
    </row>
    <row r="5" spans="2:28" ht="64.5" customHeight="1" x14ac:dyDescent="0.55000000000000004"/>
    <row r="6" spans="2:28" ht="30" x14ac:dyDescent="0.55000000000000004">
      <c r="B6" s="11" t="s">
        <v>154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62" t="s">
        <v>57</v>
      </c>
      <c r="C8" s="36"/>
      <c r="D8" s="162" t="s">
        <v>45</v>
      </c>
      <c r="E8" s="36"/>
      <c r="F8" s="162" t="s">
        <v>80</v>
      </c>
      <c r="G8" s="36"/>
      <c r="H8" s="162" t="s">
        <v>11</v>
      </c>
    </row>
    <row r="9" spans="2:28" s="4" customFormat="1" x14ac:dyDescent="0.55000000000000004">
      <c r="B9" s="105" t="s">
        <v>90</v>
      </c>
      <c r="D9" s="134">
        <f>'سرمایه‌گذاری در سهام'!J20</f>
        <v>3385074880.0993075</v>
      </c>
      <c r="E9" s="134"/>
      <c r="F9" s="137">
        <f>D9/D13</f>
        <v>0.54724528188560517</v>
      </c>
      <c r="G9" s="134"/>
      <c r="H9" s="137">
        <f>D9/'سرمایه گذاری ها'!$O$18</f>
        <v>1.5901497597447189E-2</v>
      </c>
    </row>
    <row r="10" spans="2:28" s="4" customFormat="1" x14ac:dyDescent="0.55000000000000004">
      <c r="B10" s="105" t="s">
        <v>91</v>
      </c>
      <c r="D10" s="134">
        <f>'سرمایه‌گذاری در اوراق بهادار'!K16</f>
        <v>1577737000</v>
      </c>
      <c r="E10" s="134"/>
      <c r="F10" s="137">
        <f>D10/D13</f>
        <v>0.25506352440895463</v>
      </c>
      <c r="G10" s="134"/>
      <c r="H10" s="137">
        <f>D10/'سرمایه گذاری ها'!$O$18</f>
        <v>7.4114700571018162E-3</v>
      </c>
    </row>
    <row r="11" spans="2:28" s="4" customFormat="1" x14ac:dyDescent="0.55000000000000004">
      <c r="B11" s="105" t="s">
        <v>92</v>
      </c>
      <c r="D11" s="139">
        <f>'درآمد سپرده بانکی'!F22</f>
        <v>1222851098</v>
      </c>
      <c r="E11" s="134"/>
      <c r="F11" s="137">
        <f>D11/D13</f>
        <v>0.19769119370544014</v>
      </c>
      <c r="G11" s="134"/>
      <c r="H11" s="137">
        <f>D11/'سرمایه گذاری ها'!$O$18</f>
        <v>5.744382173404743E-3</v>
      </c>
    </row>
    <row r="12" spans="2:28" s="4" customFormat="1" x14ac:dyDescent="0.55000000000000004">
      <c r="B12" s="105"/>
      <c r="D12" s="25"/>
      <c r="E12" s="5"/>
      <c r="F12" s="37"/>
      <c r="G12" s="101"/>
      <c r="H12" s="37"/>
    </row>
    <row r="13" spans="2:28" ht="24.75" thickBot="1" x14ac:dyDescent="0.6">
      <c r="B13" s="110" t="s">
        <v>93</v>
      </c>
      <c r="D13" s="84">
        <f>SUM(D9:D11)</f>
        <v>6185662978.099308</v>
      </c>
      <c r="E13" s="85"/>
      <c r="F13" s="138">
        <f>SUM(F9:F11)</f>
        <v>1</v>
      </c>
      <c r="G13" s="86"/>
      <c r="H13" s="87">
        <f>SUM(H9:H12)</f>
        <v>2.905734982795375E-2</v>
      </c>
    </row>
    <row r="14" spans="2:28" ht="21.75" thickTop="1" x14ac:dyDescent="0.55000000000000004"/>
    <row r="18" spans="4:4" ht="27" customHeight="1" x14ac:dyDescent="0.75">
      <c r="D18" s="51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'صفحه اول'!Print_Area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2022-04-26T14:04:05Z</cp:lastPrinted>
  <dcterms:created xsi:type="dcterms:W3CDTF">2021-12-28T12:49:50Z</dcterms:created>
  <dcterms:modified xsi:type="dcterms:W3CDTF">2022-04-27T10:26:31Z</dcterms:modified>
</cp:coreProperties>
</file>